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TRIMESTRAL\2do TRIM\"/>
    </mc:Choice>
  </mc:AlternateContent>
  <bookViews>
    <workbookView xWindow="0" yWindow="0" windowWidth="28800" windowHeight="12030" tabRatio="553"/>
  </bookViews>
  <sheets>
    <sheet name="RESUMEN" sheetId="16" r:id="rId1"/>
    <sheet name="PDM " sheetId="13" r:id="rId2"/>
    <sheet name="FORTAMUNDF" sheetId="12" r:id="rId3"/>
    <sheet name="FISMDF" sheetId="11" r:id="rId4"/>
  </sheets>
  <definedNames>
    <definedName name="_xlnm._FilterDatabase" localSheetId="3" hidden="1">FISMDF!$A$14:$U$79</definedName>
    <definedName name="_xlnm._FilterDatabase" localSheetId="1" hidden="1">'PDM '!$A$10:$U$22</definedName>
    <definedName name="_xlnm.Print_Area" localSheetId="3">FISMDF!$A$1:$U$83</definedName>
    <definedName name="_xlnm.Print_Area" localSheetId="2">FORTAMUNDF!$A$1:$U$18</definedName>
    <definedName name="_xlnm.Print_Area" localSheetId="1">'PDM '!$A$2:$U$45</definedName>
    <definedName name="_xlnm.Print_Titles" localSheetId="3">FISMDF!$12:$14</definedName>
    <definedName name="_xlnm.Print_Titles" localSheetId="1">'PDM 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16" l="1"/>
  <c r="D19" i="16" l="1"/>
  <c r="D18" i="16"/>
  <c r="Y18" i="16"/>
  <c r="Y19" i="16"/>
  <c r="H43" i="13" l="1"/>
  <c r="L41" i="13"/>
  <c r="K41" i="13" s="1"/>
  <c r="I41" i="13"/>
  <c r="N41" i="13" s="1"/>
  <c r="G41" i="13"/>
  <c r="L40" i="13"/>
  <c r="K40" i="13"/>
  <c r="I40" i="13"/>
  <c r="G40" i="13"/>
  <c r="L39" i="13"/>
  <c r="K39" i="13" s="1"/>
  <c r="I39" i="13"/>
  <c r="G39" i="13"/>
  <c r="L38" i="13"/>
  <c r="K38" i="13" s="1"/>
  <c r="I38" i="13"/>
  <c r="N38" i="13" s="1"/>
  <c r="G38" i="13"/>
  <c r="L37" i="13"/>
  <c r="K37" i="13"/>
  <c r="I37" i="13"/>
  <c r="G37" i="13"/>
  <c r="N37" i="13" s="1"/>
  <c r="L36" i="13"/>
  <c r="K36" i="13"/>
  <c r="I36" i="13"/>
  <c r="N36" i="13" s="1"/>
  <c r="G36" i="13"/>
  <c r="L35" i="13"/>
  <c r="K35" i="13"/>
  <c r="I35" i="13"/>
  <c r="N35" i="13" s="1"/>
  <c r="G35" i="13"/>
  <c r="J34" i="13"/>
  <c r="L34" i="13" s="1"/>
  <c r="K34" i="13" s="1"/>
  <c r="I34" i="13"/>
  <c r="G34" i="13"/>
  <c r="L33" i="13"/>
  <c r="K33" i="13"/>
  <c r="I33" i="13"/>
  <c r="G33" i="13"/>
  <c r="L32" i="13"/>
  <c r="K32" i="13"/>
  <c r="I32" i="13"/>
  <c r="G32" i="13"/>
  <c r="L31" i="13"/>
  <c r="K31" i="13" s="1"/>
  <c r="I31" i="13"/>
  <c r="N31" i="13" s="1"/>
  <c r="G31" i="13"/>
  <c r="L30" i="13"/>
  <c r="K30" i="13"/>
  <c r="I30" i="13"/>
  <c r="G30" i="13"/>
  <c r="N30" i="13" s="1"/>
  <c r="J29" i="13"/>
  <c r="L29" i="13" s="1"/>
  <c r="K29" i="13" s="1"/>
  <c r="G29" i="13"/>
  <c r="J28" i="13"/>
  <c r="L28" i="13" s="1"/>
  <c r="K28" i="13" s="1"/>
  <c r="G28" i="13"/>
  <c r="J27" i="13"/>
  <c r="L27" i="13" s="1"/>
  <c r="K27" i="13" s="1"/>
  <c r="G27" i="13"/>
  <c r="J26" i="13"/>
  <c r="L26" i="13" s="1"/>
  <c r="K26" i="13" s="1"/>
  <c r="G26" i="13"/>
  <c r="J25" i="13"/>
  <c r="L25" i="13" s="1"/>
  <c r="K25" i="13" s="1"/>
  <c r="G25" i="13"/>
  <c r="J24" i="13"/>
  <c r="L24" i="13" s="1"/>
  <c r="K24" i="13" s="1"/>
  <c r="G24" i="13"/>
  <c r="J23" i="13"/>
  <c r="L23" i="13" s="1"/>
  <c r="K23" i="13" s="1"/>
  <c r="G23" i="13"/>
  <c r="J22" i="13"/>
  <c r="L22" i="13" s="1"/>
  <c r="K22" i="13" s="1"/>
  <c r="G22" i="13"/>
  <c r="L21" i="13"/>
  <c r="K21" i="13"/>
  <c r="I21" i="13"/>
  <c r="N21" i="13" s="1"/>
  <c r="G21" i="13"/>
  <c r="L20" i="13"/>
  <c r="K20" i="13" s="1"/>
  <c r="J20" i="13"/>
  <c r="I20" i="13"/>
  <c r="G20" i="13"/>
  <c r="J19" i="13"/>
  <c r="L19" i="13" s="1"/>
  <c r="K19" i="13" s="1"/>
  <c r="I19" i="13"/>
  <c r="J18" i="13"/>
  <c r="L18" i="13" s="1"/>
  <c r="K18" i="13" s="1"/>
  <c r="G18" i="13"/>
  <c r="L17" i="13"/>
  <c r="K17" i="13" s="1"/>
  <c r="J17" i="13"/>
  <c r="I17" i="13"/>
  <c r="G17" i="13"/>
  <c r="J16" i="13"/>
  <c r="L16" i="13" s="1"/>
  <c r="K16" i="13" s="1"/>
  <c r="G16" i="13"/>
  <c r="L15" i="13"/>
  <c r="K15" i="13"/>
  <c r="I15" i="13"/>
  <c r="G15" i="13"/>
  <c r="J14" i="13"/>
  <c r="L14" i="13" s="1"/>
  <c r="K14" i="13" s="1"/>
  <c r="G14" i="13"/>
  <c r="J13" i="13"/>
  <c r="I13" i="13" s="1"/>
  <c r="G13" i="13"/>
  <c r="J12" i="13"/>
  <c r="L12" i="13" s="1"/>
  <c r="K12" i="13" s="1"/>
  <c r="I12" i="13"/>
  <c r="N12" i="13" s="1"/>
  <c r="G12" i="13"/>
  <c r="J11" i="13"/>
  <c r="I11" i="13" s="1"/>
  <c r="G11" i="13"/>
  <c r="G43" i="13" s="1"/>
  <c r="D17" i="16" s="1"/>
  <c r="N39" i="13" l="1"/>
  <c r="N15" i="13"/>
  <c r="N32" i="13"/>
  <c r="N34" i="13"/>
  <c r="N40" i="13"/>
  <c r="N13" i="13"/>
  <c r="N17" i="13"/>
  <c r="N20" i="13"/>
  <c r="I14" i="13"/>
  <c r="N14" i="13" s="1"/>
  <c r="N33" i="13"/>
  <c r="C6" i="13"/>
  <c r="N11" i="13"/>
  <c r="L11" i="13"/>
  <c r="L13" i="13"/>
  <c r="K13" i="13" s="1"/>
  <c r="I22" i="13"/>
  <c r="N22" i="13" s="1"/>
  <c r="I24" i="13"/>
  <c r="N24" i="13" s="1"/>
  <c r="I26" i="13"/>
  <c r="N26" i="13" s="1"/>
  <c r="I28" i="13"/>
  <c r="N28" i="13" s="1"/>
  <c r="I16" i="13"/>
  <c r="N16" i="13" s="1"/>
  <c r="I18" i="13"/>
  <c r="N18" i="13" s="1"/>
  <c r="I23" i="13"/>
  <c r="N23" i="13" s="1"/>
  <c r="I25" i="13"/>
  <c r="N25" i="13" s="1"/>
  <c r="I27" i="13"/>
  <c r="N27" i="13" s="1"/>
  <c r="I29" i="13"/>
  <c r="N29" i="13" s="1"/>
  <c r="J43" i="13"/>
  <c r="I43" i="13" l="1"/>
  <c r="C7" i="13" s="1"/>
  <c r="L43" i="13"/>
  <c r="K11" i="13"/>
  <c r="K43" i="13" s="1"/>
  <c r="C7" i="11" l="1"/>
  <c r="J81" i="11"/>
  <c r="H81" i="11"/>
  <c r="G81" i="11"/>
  <c r="N79" i="11"/>
  <c r="K79" i="11"/>
  <c r="N78" i="11"/>
  <c r="K78" i="11"/>
  <c r="N77" i="11"/>
  <c r="K77" i="11"/>
  <c r="N76" i="11"/>
  <c r="K76" i="11"/>
  <c r="N75" i="11"/>
  <c r="K75" i="11"/>
  <c r="N74" i="11"/>
  <c r="K74" i="11"/>
  <c r="N73" i="11"/>
  <c r="K73" i="11"/>
  <c r="N72" i="11"/>
  <c r="I72" i="11"/>
  <c r="K72" i="11" s="1"/>
  <c r="N71" i="11"/>
  <c r="K71" i="11"/>
  <c r="N70" i="11"/>
  <c r="K70" i="11"/>
  <c r="N69" i="11"/>
  <c r="K69" i="11"/>
  <c r="N68" i="11"/>
  <c r="K68" i="11"/>
  <c r="N67" i="11"/>
  <c r="K67" i="11"/>
  <c r="N66" i="11"/>
  <c r="K66" i="11"/>
  <c r="N65" i="11"/>
  <c r="K65" i="11"/>
  <c r="N64" i="11"/>
  <c r="K64" i="11"/>
  <c r="N63" i="11"/>
  <c r="K63" i="11"/>
  <c r="N62" i="11"/>
  <c r="K62" i="11"/>
  <c r="N61" i="11"/>
  <c r="K61" i="11"/>
  <c r="N60" i="11"/>
  <c r="K60" i="11"/>
  <c r="N59" i="11"/>
  <c r="K59" i="11"/>
  <c r="N58" i="11"/>
  <c r="K58" i="11"/>
  <c r="N57" i="11"/>
  <c r="K57" i="11"/>
  <c r="N56" i="11"/>
  <c r="K56" i="11"/>
  <c r="N55" i="11"/>
  <c r="K55" i="11"/>
  <c r="N54" i="11"/>
  <c r="K54" i="11"/>
  <c r="N53" i="11"/>
  <c r="K53" i="11"/>
  <c r="N52" i="11"/>
  <c r="K52" i="11"/>
  <c r="N51" i="11"/>
  <c r="K51" i="11"/>
  <c r="N50" i="11"/>
  <c r="K50" i="11"/>
  <c r="N49" i="11"/>
  <c r="K49" i="11"/>
  <c r="N48" i="11"/>
  <c r="K48" i="11"/>
  <c r="N47" i="11"/>
  <c r="K47" i="11"/>
  <c r="N46" i="11"/>
  <c r="K46" i="11"/>
  <c r="N45" i="11"/>
  <c r="K45" i="11"/>
  <c r="N44" i="11"/>
  <c r="K44" i="11"/>
  <c r="N43" i="11"/>
  <c r="K43" i="11"/>
  <c r="N42" i="11"/>
  <c r="K42" i="11"/>
  <c r="I41" i="11"/>
  <c r="N41" i="11" s="1"/>
  <c r="N40" i="11"/>
  <c r="K40" i="11"/>
  <c r="N39" i="11"/>
  <c r="K39" i="11"/>
  <c r="N38" i="11"/>
  <c r="K38" i="11"/>
  <c r="N37" i="11"/>
  <c r="I37" i="11"/>
  <c r="K37" i="11" s="1"/>
  <c r="N36" i="11"/>
  <c r="K36" i="11"/>
  <c r="N35" i="11"/>
  <c r="K35" i="11"/>
  <c r="N34" i="11"/>
  <c r="K34" i="11"/>
  <c r="I33" i="11"/>
  <c r="K33" i="11" s="1"/>
  <c r="N32" i="11"/>
  <c r="K32" i="11"/>
  <c r="N31" i="11"/>
  <c r="K31" i="11"/>
  <c r="N30" i="11"/>
  <c r="K30" i="11"/>
  <c r="I29" i="11"/>
  <c r="N29" i="11" s="1"/>
  <c r="I28" i="11"/>
  <c r="N28" i="11" s="1"/>
  <c r="N27" i="11"/>
  <c r="K27" i="11"/>
  <c r="N26" i="11"/>
  <c r="K26" i="11"/>
  <c r="N25" i="11"/>
  <c r="K25" i="11"/>
  <c r="K24" i="11"/>
  <c r="N23" i="11"/>
  <c r="K23" i="11"/>
  <c r="I22" i="11"/>
  <c r="N22" i="11" s="1"/>
  <c r="I21" i="11"/>
  <c r="N21" i="11" s="1"/>
  <c r="N20" i="11"/>
  <c r="K20" i="11"/>
  <c r="N19" i="11"/>
  <c r="K19" i="11"/>
  <c r="I18" i="11"/>
  <c r="N18" i="11" s="1"/>
  <c r="N17" i="11"/>
  <c r="L17" i="11"/>
  <c r="K17" i="11"/>
  <c r="I16" i="11"/>
  <c r="N16" i="11" s="1"/>
  <c r="N15" i="11"/>
  <c r="L15" i="11"/>
  <c r="K15" i="11"/>
  <c r="N33" i="11" l="1"/>
  <c r="K28" i="11"/>
  <c r="K18" i="11"/>
  <c r="K41" i="11"/>
  <c r="K22" i="11"/>
  <c r="K29" i="11"/>
  <c r="I81" i="11"/>
  <c r="C9" i="11" s="1"/>
  <c r="C10" i="11" s="1"/>
  <c r="K16" i="11"/>
  <c r="K21" i="11"/>
  <c r="L16" i="11"/>
  <c r="L81" i="11" s="1"/>
  <c r="K81" i="11" l="1"/>
  <c r="H17" i="16"/>
  <c r="G17" i="16"/>
  <c r="F17" i="16"/>
  <c r="E17" i="16"/>
  <c r="U20" i="16"/>
  <c r="T20" i="16"/>
  <c r="L16" i="12"/>
  <c r="H16" i="12"/>
  <c r="G16" i="12"/>
  <c r="J14" i="12"/>
  <c r="I14" i="12" s="1"/>
  <c r="G14" i="12"/>
  <c r="O13" i="12"/>
  <c r="L13" i="12"/>
  <c r="K13" i="12"/>
  <c r="I13" i="12"/>
  <c r="G13" i="12"/>
  <c r="J12" i="12"/>
  <c r="I12" i="12" s="1"/>
  <c r="G12" i="12"/>
  <c r="N14" i="12" l="1"/>
  <c r="O14" i="12"/>
  <c r="K14" i="12"/>
  <c r="I16" i="12"/>
  <c r="N12" i="12"/>
  <c r="O12" i="12" s="1"/>
  <c r="L12" i="12"/>
  <c r="K12" i="12" s="1"/>
  <c r="K16" i="12" s="1"/>
  <c r="J16" i="12"/>
  <c r="Y22" i="16" l="1"/>
  <c r="Y23" i="16"/>
  <c r="W24" i="16"/>
  <c r="H21" i="16" l="1"/>
  <c r="E21" i="16"/>
  <c r="D22" i="16" l="1"/>
  <c r="C21" i="16" l="1"/>
  <c r="Y21" i="16" s="1"/>
  <c r="J21" i="16"/>
  <c r="S21" i="16" s="1"/>
  <c r="D21" i="16" l="1"/>
  <c r="D20" i="16" l="1"/>
  <c r="Y20" i="16" l="1"/>
  <c r="J17" i="16"/>
  <c r="H24" i="16" l="1"/>
  <c r="G24" i="16"/>
  <c r="C17" i="16"/>
  <c r="V24" i="16"/>
  <c r="R24" i="16"/>
  <c r="Q24" i="16"/>
  <c r="P24" i="16"/>
  <c r="O24" i="16"/>
  <c r="N24" i="16"/>
  <c r="M24" i="16"/>
  <c r="L24" i="16"/>
  <c r="K24" i="16"/>
  <c r="I24" i="16"/>
  <c r="E24" i="16"/>
  <c r="U24" i="16"/>
  <c r="T24" i="16"/>
  <c r="J20" i="16"/>
  <c r="J18" i="16"/>
  <c r="D24" i="16"/>
  <c r="S17" i="16" l="1"/>
  <c r="Y17" i="16" s="1"/>
  <c r="F24" i="16"/>
  <c r="C24" i="16"/>
  <c r="S24" i="16" l="1"/>
  <c r="Y24" i="16"/>
  <c r="J24" i="16"/>
  <c r="L5" i="13" l="1"/>
  <c r="C8" i="13" l="1"/>
  <c r="J22" i="12" l="1"/>
  <c r="C7" i="12"/>
  <c r="C8" i="12" l="1"/>
  <c r="C9" i="12" s="1"/>
</calcChain>
</file>

<file path=xl/comments1.xml><?xml version="1.0" encoding="utf-8"?>
<comments xmlns="http://schemas.openxmlformats.org/spreadsheetml/2006/main">
  <authors>
    <author>Maricela Aranda Lopez</author>
  </authors>
  <commentList>
    <comment ref="W21" authorId="0" shapeId="0">
      <text>
        <r>
          <rPr>
            <b/>
            <sz val="9"/>
            <color indexed="81"/>
            <rFont val="Tahoma"/>
            <family val="2"/>
          </rPr>
          <t xml:space="preserve">CALENTADORES SOLAR
</t>
        </r>
      </text>
    </comment>
  </commentList>
</comments>
</file>

<file path=xl/sharedStrings.xml><?xml version="1.0" encoding="utf-8"?>
<sst xmlns="http://schemas.openxmlformats.org/spreadsheetml/2006/main" count="1136" uniqueCount="477">
  <si>
    <t>DEVENGADO</t>
  </si>
  <si>
    <t>SALDO</t>
  </si>
  <si>
    <t xml:space="preserve"> Autorizado</t>
  </si>
  <si>
    <t>Devengado</t>
  </si>
  <si>
    <t>Saldo</t>
  </si>
  <si>
    <t>Depend. Ejecutora</t>
  </si>
  <si>
    <t>Fecha Autor.</t>
  </si>
  <si>
    <t>Oficio de autorización</t>
  </si>
  <si>
    <t>Descripción de obra</t>
  </si>
  <si>
    <t>Total</t>
  </si>
  <si>
    <t>Modalidad  Ejecución</t>
  </si>
  <si>
    <t>Metas                                                      U.M.         Cantidad</t>
  </si>
  <si>
    <t>Beneficiarios</t>
  </si>
  <si>
    <t>Contratista</t>
  </si>
  <si>
    <t>No. De Contrato</t>
  </si>
  <si>
    <t>T O T A L E S</t>
  </si>
  <si>
    <t>PTTO. ASIGNADO</t>
  </si>
  <si>
    <t>PTTO. AUTORIZADO</t>
  </si>
  <si>
    <r>
      <rPr>
        <b/>
        <sz val="18"/>
        <color indexed="9"/>
        <rFont val="Calibri"/>
        <family val="2"/>
      </rPr>
  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</si>
  <si>
    <t>SOPMA</t>
  </si>
  <si>
    <t>M2</t>
  </si>
  <si>
    <t>“Este Programa es público, ajeno a cualquier partido político. Queda prohibido el uso para fines distintos a los establecidos en el programa”.</t>
  </si>
  <si>
    <t xml:space="preserve">Total </t>
  </si>
  <si>
    <t>Prog.</t>
  </si>
  <si>
    <t>Núm. Obra</t>
  </si>
  <si>
    <t>Federal 2020</t>
  </si>
  <si>
    <t>Av. Financiero</t>
  </si>
  <si>
    <t>Av. Físico</t>
  </si>
  <si>
    <t>Modelo de Adjudicación</t>
  </si>
  <si>
    <t>04</t>
  </si>
  <si>
    <t>CONTRATO</t>
  </si>
  <si>
    <t xml:space="preserve">FONDO PARA LA INFRAESTRUCTURA SOCIAL MUNICIPAL Y DE LAS DEMARCACIONES TERRITORIALES DEL DISTRITO FEDERAL </t>
  </si>
  <si>
    <t>SEDESOM</t>
  </si>
  <si>
    <t>PAQUETE</t>
  </si>
  <si>
    <t>RENDIMIENTOS</t>
  </si>
  <si>
    <t>2021-FISMDF-0028-0411102-002</t>
  </si>
  <si>
    <t>28</t>
  </si>
  <si>
    <t>Construcción de Sobrecarpeta Asfaltica Av. De la Convención de 1914 Norte Tramo entre C. Jacaranda y C. Laurel Fracc. Las Arboleadas</t>
  </si>
  <si>
    <t>1200</t>
  </si>
  <si>
    <t>2021-FISMDF-0029-0411102-003</t>
  </si>
  <si>
    <t>29</t>
  </si>
  <si>
    <t>Construcción de Sobrecarpeta Asfaltica AV. De la Convención de 1914 Poniente(Calzada Poniente) Tramo entre C.Aquiles Elorduy y C. Pueblito Col. San Marcos</t>
  </si>
  <si>
    <t>2021-FISMDF-0030-0411102-004</t>
  </si>
  <si>
    <t>30</t>
  </si>
  <si>
    <t>Construcción de Sobrecarpeta Asfaltica Av. De la Convención de 1914 Poniente (Calzada Poniente) Tramo entre C. Pueblito y C. Nicolas Ramirez Col. San Marcos</t>
  </si>
  <si>
    <t>2021-FISMDF-0031-0411102-005</t>
  </si>
  <si>
    <t>31</t>
  </si>
  <si>
    <t>Construcción de Sobrfecarpeta Asfaltica Av. De la Convención de 1914 Poniente(Calzada Oriente) Tramo entre C. Talamantes y C. Paris Col. San Marcos</t>
  </si>
  <si>
    <t>2021-FISMDF-0040-08302-014</t>
  </si>
  <si>
    <t>40</t>
  </si>
  <si>
    <t>Mi Hogar Corazon de Aguascalientes(Calentador Solar Fondo III) Todo el Municipio de Aguascalientes</t>
  </si>
  <si>
    <t>1497</t>
  </si>
  <si>
    <t>2021-FISMDF-0027-0411102-001</t>
  </si>
  <si>
    <t>27</t>
  </si>
  <si>
    <t>Construcción de Sobrecarpeta Asfaltica Av. Geronimo de la Cueva (Calzada Sur)  Av. Poliducto Av. Rodrigo Rincon Villa de Nuestra Señora de la Asuncion Sector Guadalupe Fracc. 1a Sección</t>
  </si>
  <si>
    <t>CCAPAMA</t>
  </si>
  <si>
    <t>2021-FISMDF-0032-1137-006</t>
  </si>
  <si>
    <t>32</t>
  </si>
  <si>
    <t>Gastos Indirectos 2021 Honorarios CCAPAMA Aguascalientes</t>
  </si>
  <si>
    <t>SERVICIO</t>
  </si>
  <si>
    <t>877190</t>
  </si>
  <si>
    <t>2021-FISMDF-0033-1137-007</t>
  </si>
  <si>
    <t>33</t>
  </si>
  <si>
    <t>Gastos Indirectos Mantenimiento Vehicular CCAPAMA Aguascalientes</t>
  </si>
  <si>
    <t>2021-FISMDF-0041-1140-212</t>
  </si>
  <si>
    <t>41</t>
  </si>
  <si>
    <t>Gastos Indirectos (Honorarios) Todo el Mpio de Aguascalientes</t>
  </si>
  <si>
    <t>OBRAS</t>
  </si>
  <si>
    <t>2021-FISMDF-0042-1140-013</t>
  </si>
  <si>
    <t>42</t>
  </si>
  <si>
    <t>Gastos Indirectos ( Supervicion Externa FISMDF) Todo el Mpio de Aguascalientes</t>
  </si>
  <si>
    <t>2021-FISMDF-0048-1137-019</t>
  </si>
  <si>
    <t>48</t>
  </si>
  <si>
    <t>Gastos Indirectos ( Contratación de Servicios) Todo el Mpio de Aguascalientes</t>
  </si>
  <si>
    <t>PROYECTO</t>
  </si>
  <si>
    <t>7835</t>
  </si>
  <si>
    <t>34</t>
  </si>
  <si>
    <t>2021-FISMDF-0036-0411102-009</t>
  </si>
  <si>
    <t>36</t>
  </si>
  <si>
    <t>Construcción de Sobrecarpeta Asfaltica Av. De la Convención 1914 Poniente C. Nicolas Ramirez Av. Adolfo Lopez Mateos Fracc. Del Valle 2a Secc.</t>
  </si>
  <si>
    <t>2021-FISMDF-0037-0411102-010</t>
  </si>
  <si>
    <t>37</t>
  </si>
  <si>
    <t>Construcción de Sobrecarpeta Asfaltica Av. De la Convención 1914 Poniente C. Paris y Av. Adolfo Lopez Mateos Fracc. Del Valle 1a Secc.</t>
  </si>
  <si>
    <t>2021-FISMDF-0039-0411102-011</t>
  </si>
  <si>
    <t>39</t>
  </si>
  <si>
    <t>Construcción de Sobrecarpeta Asfaltica y Pavimento Hidraulico Blvd. A Zacatecas (Calzada Poniente) C. Ebano y Av. Aglaya Fracc. Las Hadas</t>
  </si>
  <si>
    <t>OBRA</t>
  </si>
  <si>
    <t>450</t>
  </si>
  <si>
    <t>1800</t>
  </si>
  <si>
    <t>2021-FISMDF-0044-0411102-015</t>
  </si>
  <si>
    <t>44</t>
  </si>
  <si>
    <t>750</t>
  </si>
  <si>
    <t>2021-FISMDF-0045-0411102-016</t>
  </si>
  <si>
    <t>45</t>
  </si>
  <si>
    <t>2021-FISMDF-0046-0411102-017</t>
  </si>
  <si>
    <t>46</t>
  </si>
  <si>
    <t xml:space="preserve">Construcción de Sobrecarpeta Asfaltica y Av. Aguascalientes Oriente (Calzada Oriente) Av. Jose H. Escobedo Av. Nazario Ortiz Garza </t>
  </si>
  <si>
    <t>2021-FISMDF-0047-0411102-018</t>
  </si>
  <si>
    <t>47</t>
  </si>
  <si>
    <t xml:space="preserve">Construcción de Sobrecarpeta Asfaltica y Av. Aguascalientes Oriente (Calzada Poniente) Av. Jose H. Escobedo Av. Nazario Ortiz Garza </t>
  </si>
  <si>
    <t>2021-FISMDF-0050-1342-020</t>
  </si>
  <si>
    <t>50</t>
  </si>
  <si>
    <t>Consolidación Parque Constitución Fracc. Constitución</t>
  </si>
  <si>
    <t>500</t>
  </si>
  <si>
    <t>2021-FISMDF-0051-1342-021</t>
  </si>
  <si>
    <t>51</t>
  </si>
  <si>
    <t>Construcción de Cubierta en Cancha de Parque Villa Sur Av. Flor de Noche Buena Fracc. Villa Sur</t>
  </si>
  <si>
    <t>2021-FISMDF-0052-1342-022</t>
  </si>
  <si>
    <t>52</t>
  </si>
  <si>
    <t>Construcción de Cubierta en Cancha de Parque Real del Sol C. Arpa C. Irlanda Real del Sol</t>
  </si>
  <si>
    <t>2021-FISMDF-0053-1342-023</t>
  </si>
  <si>
    <t>53</t>
  </si>
  <si>
    <t>Construcción de Cubierta en Cancha Parque V.N.S.A. Av. Valle de los Romero Domimgo Velasco V.N.S.A. Sector Alameda</t>
  </si>
  <si>
    <t>22/04/021</t>
  </si>
  <si>
    <t>2021-FISMDF-0055-1342-025</t>
  </si>
  <si>
    <t>55</t>
  </si>
  <si>
    <t>Construcción de Cubierta en Cancha Parque Altavista C.Felipe Ruiz de Chavez Esq. Rafael Arellano Col. Altavista</t>
  </si>
  <si>
    <t>2021-FISMDF-0056-1342-026</t>
  </si>
  <si>
    <t>56</t>
  </si>
  <si>
    <t>Construcción de Cubierta en Cancha Parque Lomas de Santa Anita C. David Alfaro Siqueiros Esq. Diego Rivera Fracc. Loma de Santa Anita</t>
  </si>
  <si>
    <t>2021-FISMDF-0057-0740213-027</t>
  </si>
  <si>
    <t>57</t>
  </si>
  <si>
    <t xml:space="preserve">Mejoramiento de Jardin de Niños Ignacio Garcia Téllez C. Luis Hidalgo Monroy                                                                                                                            Fracc. Bulevares 1a Secc.                                                                                                                                                                                                                                   </t>
  </si>
  <si>
    <t>120</t>
  </si>
  <si>
    <t>2021-FISMDF-0060-1342-028</t>
  </si>
  <si>
    <t>60</t>
  </si>
  <si>
    <t xml:space="preserve">Construcción de Cubierta en Cancha Parque La Soledad C. Ajijic Esq Atenquique y C,. Autlan Fracc. La Soledad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</si>
  <si>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2021-FISMDF-0061-1342-029</t>
  </si>
  <si>
    <t>61</t>
  </si>
  <si>
    <t xml:space="preserve">Construcción de Cubierta en Cancha Parque Colinas del Rio C. Rio Colorado Riko Guadiana Fracc. Colinas del 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</si>
  <si>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2021-FISMDF-0062-1342-030</t>
  </si>
  <si>
    <t>62</t>
  </si>
  <si>
    <t>Construcción de Cancha Usos Multiples Parque La Soledad C. Ajijic C. Atenquique y C. Autlan Fracc. La Soledad</t>
  </si>
  <si>
    <t>2021-FISMDF-0063-1342-031</t>
  </si>
  <si>
    <t>63</t>
  </si>
  <si>
    <t>Construcción de Cancha Usos Multiples Parque Lomas de Santa Anita C. David Alfaro Siqueiros C. Diego Rivera Fracc. Loma de Santa Anita</t>
  </si>
  <si>
    <t>2021-FISMDF-0064-1342-032</t>
  </si>
  <si>
    <t>64</t>
  </si>
  <si>
    <t>Rehabilitación Centro Deportivo Municipal Pensadores Mexicanos Av. Siglo XXI Esq. Pensadores Mexicanos Fracc. Pensadores Mexicanos</t>
  </si>
  <si>
    <t>2021-FISMDF-0065-1342-033</t>
  </si>
  <si>
    <t>65</t>
  </si>
  <si>
    <t>Construcción de Canchas de Usos Multiples Parque Villas de la Cantera C. Crater Av. Del Jardin Fracc. Villas de la Cantera 1a Secc.</t>
  </si>
  <si>
    <t>2021-FISMDF-0066-0740214-034</t>
  </si>
  <si>
    <t>66</t>
  </si>
  <si>
    <t>Mejoramiento Escuela Primaria Ismael Collazo Garcia C. Palma Mexicana N° 302 Fracc. Bajio de las Palmas</t>
  </si>
  <si>
    <r>
      <t>Construcción de Sobrecarpeta Asfaltica yAv. Aguascalientes Oriente (Calzada Oriente) Av. Miguel Angel Barberna Vega Av. Jose H. Escobedo</t>
    </r>
    <r>
      <rPr>
        <b/>
        <sz val="11"/>
        <rFont val="Futura Bk BT"/>
      </rPr>
      <t>(CANCELADA)</t>
    </r>
  </si>
  <si>
    <r>
      <t xml:space="preserve">Construcción de Sobrecarpeta Asfaltica yAv. Aguascalientes Oriente (Calzada Poniente) Av. Miguel Angel Barbera Vega Jose H. Escobedo </t>
    </r>
    <r>
      <rPr>
        <b/>
        <sz val="11"/>
        <rFont val="Futura Bk BT"/>
      </rPr>
      <t>(CANCELADA)</t>
    </r>
  </si>
  <si>
    <t>INVITACION RESTRINJIDA</t>
  </si>
  <si>
    <t>MAGS CONSTRUCCIONES S.A. C.V.</t>
  </si>
  <si>
    <t>FISMDF-0030-2021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</si>
  <si>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Calibri"/>
        <family val="2"/>
      </rPr>
      <t xml:space="preserve"> FONDO DE APORTACIÓN PARA EL FORTALECIMIENTO DE LOS MUNICIPIOS Y DEMARCACIONES TERRITORIALES DEL DISTRITO FEDERAL</t>
    </r>
  </si>
  <si>
    <t>FORTAMUN-DF 2021</t>
  </si>
  <si>
    <t>Programa</t>
  </si>
  <si>
    <t>Número de Obra</t>
  </si>
  <si>
    <t>Federal</t>
  </si>
  <si>
    <t>Avance Financiero</t>
  </si>
  <si>
    <t>Avance Físico</t>
  </si>
  <si>
    <t>Modalidad Adjudicación</t>
  </si>
  <si>
    <t>SSP</t>
  </si>
  <si>
    <t>2021-FORTAMUNDF-0001-DM-06-001</t>
  </si>
  <si>
    <t>DM</t>
  </si>
  <si>
    <t>001</t>
  </si>
  <si>
    <t>Pago de Sueldos y Pensiones de Seguridad Pública</t>
  </si>
  <si>
    <t>AM</t>
  </si>
  <si>
    <t>Lote</t>
  </si>
  <si>
    <t>_______</t>
  </si>
  <si>
    <t>______</t>
  </si>
  <si>
    <t>2021-FORTAMUNDF-0021-DM-04-002</t>
  </si>
  <si>
    <t>0021</t>
  </si>
  <si>
    <t>Adquisicion de Uniformes, Chalecos  de Protección Balistica y Equipamiento para el Personal Operativo adscrito la Secretaría de Seguridad Pública</t>
  </si>
  <si>
    <t>2021-FORTAMUNDF-0022-DM-06-003</t>
  </si>
  <si>
    <t>0022</t>
  </si>
  <si>
    <t>Pago de Combustible para los Vehiculos Adscritos a la Secretaría de Seguridad Pública</t>
  </si>
  <si>
    <t>“Este Programa es público, ajeno a cualquier partido pólitico. Queda prohibido el uso para fines distintos a los establecidos en el programa”.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</si>
  <si>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PROGRAMA DIRECTO MUNICIPAL (PDM) 2021</t>
    </r>
  </si>
  <si>
    <t>Municipal</t>
  </si>
  <si>
    <t>2021-PDM-0002-DM-06-003</t>
  </si>
  <si>
    <t>2</t>
  </si>
  <si>
    <t>APOYOS COMUNITARIOS. TODO EL MUNICIPIO DE AGUASCALEINTES.</t>
  </si>
  <si>
    <t>AD</t>
  </si>
  <si>
    <t>2021-PDM-0003-DM-05-004</t>
  </si>
  <si>
    <t>3</t>
  </si>
  <si>
    <t>MANTENIMIENTO Y ADECUACION  DE INFRAESTRUCTURA MUNICIPAL. TODO EL MUNICIPIO DE AGUASCALIENTES.</t>
  </si>
  <si>
    <t>2020-PDM-0004-006-DM-06-003 FINAL</t>
  </si>
  <si>
    <t>4</t>
  </si>
  <si>
    <t>REHABILITACION DE AREAS PEATONALES Y ATENCIÓN A PETICIONES CIUDADANAS. TODO EL MUNICIPIO DE AGUASCALIENTES. 2020</t>
  </si>
  <si>
    <t>2021-PDM-0005-DM-06-006</t>
  </si>
  <si>
    <t>5</t>
  </si>
  <si>
    <t>RESCATANDO NUESTRA ARQUITECTURA. TODO EL MUNICIPIO DE AGUASCALIENTES.</t>
  </si>
  <si>
    <t>2020-PDM-0006-004-DM-05-005 FINAL</t>
  </si>
  <si>
    <t>6</t>
  </si>
  <si>
    <t>TIRADEROS DE ESCOMBRO TODO EL MUNICIPIO DE AGUASCALIENTES. 2020</t>
  </si>
  <si>
    <t>2021-PDM-0007-IE-03-001</t>
  </si>
  <si>
    <t>IE</t>
  </si>
  <si>
    <t>7</t>
  </si>
  <si>
    <t>REHABILITACION Y ADECUACION DE ESPACIOS EDUCATIVOS. TODO EL MUNICIPIO DE GUASCALIENTES.</t>
  </si>
  <si>
    <t>2020-PDM-0008-010-UR-05-001 FINAL</t>
  </si>
  <si>
    <t>8</t>
  </si>
  <si>
    <t>REHABILITACION Y MANTENIMIENTO DE VIALIDADES. TODO EL MUNICIPIO DE AGUASCALIENTES. 2020</t>
  </si>
  <si>
    <t>2021-PDM-0009-UR-05-003</t>
  </si>
  <si>
    <t>UR</t>
  </si>
  <si>
    <t>9</t>
  </si>
  <si>
    <t>REHABILITACION Y MANTENIMIENTO DE PINTURA EN VIALIDADES, NOMENCLATURAS Y SEÑALAMIENTOS DE PROTECCION DE OBRA. TODO EL MUNICIPIO DE AGUASCALIENTES.</t>
  </si>
  <si>
    <t>2020-PDM-0010-005-DM-06-006 FINAL</t>
  </si>
  <si>
    <t>10</t>
  </si>
  <si>
    <t>REHABILITACION Y MANTENIMIENTO DE CAMINOS, CALLES Y AREAS DE TERRACERIAS Y CAUSES. TODO EL MUNICIPIO DE AGUASCALIENTES. 2020</t>
  </si>
  <si>
    <t>2021-PDM-0011-DM-05-001</t>
  </si>
  <si>
    <t>11</t>
  </si>
  <si>
    <t>REAHABILITACION  SALON DE USOS MULTIPLES (PARQUE INDEPENDENCIA), AV. CONVENCION  1914 ESQ. AV. INDEPENDENCIA, AGUASCALIENTES MPIO.</t>
  </si>
  <si>
    <t>2021-PDM-0012-DM-05-002</t>
  </si>
  <si>
    <t>12</t>
  </si>
  <si>
    <t>REMODELACION DE SUBESTACION DE LA DIRECCION MUNICIPAL DE PROTECCION CIVIL DE BOMBEROS Y ATENCION A EMERGENCIAS PRE-HOSPITALARIAS. CALLE GUADALUPE GONZALEZ, C.P. 20130, UNION GANADERA SUBD.</t>
  </si>
  <si>
    <t>2021-PDM-0015-DM-05-009</t>
  </si>
  <si>
    <t>15</t>
  </si>
  <si>
    <t>REHABILITACION DE AREAS PEATONALES Y ATENCIÓN A PETICIONES CIUDADANAS. TODO EL MUNICIPIO DE AGUASCALIENTES.</t>
  </si>
  <si>
    <t>2021-PDM-0016-DM-05-010</t>
  </si>
  <si>
    <t>16</t>
  </si>
  <si>
    <t>TIRADEROS DE ESCOMBRO. TODO EL MUNICIPIO DE AGUASCALIENTES.</t>
  </si>
  <si>
    <t>17</t>
  </si>
  <si>
    <t>REHABILITACION Y MANTENIMIENTO DE VIALIDADES</t>
  </si>
  <si>
    <t>2021-PDM-0018-DM-06-011</t>
  </si>
  <si>
    <t>18</t>
  </si>
  <si>
    <t>REHABILITACION Y MANTENIMIENTO DE CAMINOS, CALLES, AREAS DE TERRACERIAS Y CAUCES. TODO EL MUNICIPIO DE AGUASCALIENTES.</t>
  </si>
  <si>
    <t>2021-PDM-0019-ID-04-001</t>
  </si>
  <si>
    <t>ID</t>
  </si>
  <si>
    <t>19</t>
  </si>
  <si>
    <t>ACABADOS Y MOBILIARIO CANCHAS DE TENIS CANAL INTERCEPTOR. TRAMO ENTRE CALLE HIERRO Y AV. UNIVERSIDAD, AGUASCALIENTES MUNICIPIO.</t>
  </si>
  <si>
    <t>C</t>
  </si>
  <si>
    <t>2021-PDM-0020-001-DM-01-012</t>
  </si>
  <si>
    <t>20</t>
  </si>
  <si>
    <t>ESTUDIOS, PROYECTOS Y PERITOS. AGUASCALIENTES MUNICIPIO.</t>
  </si>
  <si>
    <t>2021-PDM-0023-DM-04-013</t>
  </si>
  <si>
    <t>23</t>
  </si>
  <si>
    <t>REHABILITACION  DE CUBIERTAS JARDIN DEL MARIACHI, CALLE 5 DE MAYO, ESQUINA CALLE JARDIN DE ZARAGOZA, CENTRO ZONA.</t>
  </si>
  <si>
    <t>2021-PDM-0024-EA-01-001</t>
  </si>
  <si>
    <t>EA</t>
  </si>
  <si>
    <t>24</t>
  </si>
  <si>
    <t>ALUMBRADO ORNAMENTAL PUENTE BICENENARIO (ARCOS). AV. AGUASCALIENTES SUR, CRUCE CON BLVD. JOSE MARIA CHAVEZ</t>
  </si>
  <si>
    <t>2021-PDM-0025-UR-01-005</t>
  </si>
  <si>
    <t>25</t>
  </si>
  <si>
    <t>CONSTRUCCION DE PAVIMENTO HIDRAULICO AV. AGUASCVALIENTES NORTE (BAJO PUENTE). ENTRE BLVD A ZACATECAS Y CRUCE AV. CONSTITUCION.</t>
  </si>
  <si>
    <t>2021-PDM-0026-UR-01-006</t>
  </si>
  <si>
    <t>26</t>
  </si>
  <si>
    <t>CONSTRUCCION DE SOBRE CARPETA ASFALTICA AV. GERONIMO DE LA CUEVA (CALZADA NORTE) . ENTRE AV. POLIDUCTO Y AV. RODRIGO RINCON, VILLA DE NUESTRA SEÑORA DE LA ASUNCION SECTOR GUADALUPE FRACC. 1RA. SECC.</t>
  </si>
  <si>
    <t>2021-PDM-0035-DM-05-014</t>
  </si>
  <si>
    <t>35</t>
  </si>
  <si>
    <t>REHABILITACION DE NAVE 2 Y LOCAL DE ACCESO,CENTRO DE ATENCION MUNICIPAL C.A.M. AV. ADOLFO LOPEZ MATEOS S/N, OBRAJE COL.</t>
  </si>
  <si>
    <t>2021-PDM-0038-UR-01-007</t>
  </si>
  <si>
    <t>38</t>
  </si>
  <si>
    <t>CONSTRUCCION DE SOBRECARPETA ASFALTICA Y PAVIMENTO HIDRAULICO BLVD. A ZACATECAS (CALZADA ORIENTE). TRAMO ENTRE CALLE EBANO Y AV AGLAYA, LAS ADAS FRACC.</t>
  </si>
  <si>
    <t>2021-PDM-0043-UR-01-008</t>
  </si>
  <si>
    <t>43</t>
  </si>
  <si>
    <t>CONSTRUCCION DE SOBRECARPETA ASFALTICA AV. OJOCALIENTE. TRAMO ENTRE AV. RODOLFO LANDEROS GALLEGOS Y CALLE PAULA DE JESUS JIMENEZ YAÑEZ, RODOLFO LANDEROS GALLEGOS FRACC.</t>
  </si>
  <si>
    <t>2021-PDM-0049-DM-05-015</t>
  </si>
  <si>
    <t>49</t>
  </si>
  <si>
    <t>REHABILITACION DE NAVE 2  DE CENTRO DE ATENCION  MUNICIPAL C.A.M. (ARCHIVO). AV. ADOLFO LOPEZ MATEOS S/N, OBRAJE COL.</t>
  </si>
  <si>
    <t xml:space="preserve">SECRETARÍA DE FINANZAS PÚBLICAS                                                                                                                                                                                                                                </t>
  </si>
  <si>
    <t>CUADRO RESUMEN</t>
  </si>
  <si>
    <t xml:space="preserve">OBRA PÚBLICA </t>
  </si>
  <si>
    <t>PROGRAMA</t>
  </si>
  <si>
    <t>PRESUPUESTO</t>
  </si>
  <si>
    <t>OBRA PÚBLICA</t>
  </si>
  <si>
    <t xml:space="preserve">PROGRAMAS FEDERALES </t>
  </si>
  <si>
    <t>FINIQUITOS</t>
  </si>
  <si>
    <t xml:space="preserve">RETENCIONES </t>
  </si>
  <si>
    <t>TOTAL EJERCIDO</t>
  </si>
  <si>
    <t>OBRA POR CONTRATO          (6000)</t>
  </si>
  <si>
    <t>OBRA POR ADMINSITRACIÓN</t>
  </si>
  <si>
    <t>TOTAL OBRA PÚBLICA</t>
  </si>
  <si>
    <t>SERVICIOS PERSONALES (1000)</t>
  </si>
  <si>
    <t>MATERIALES Y  (2000)</t>
  </si>
  <si>
    <t>SERVICIOS GENERALES (3000)</t>
  </si>
  <si>
    <t>APOYOS              (4000)</t>
  </si>
  <si>
    <t>BIENES MUEBLES (5000)</t>
  </si>
  <si>
    <t>DEUDA PÚBLICA        (9000)</t>
  </si>
  <si>
    <t>CAPITULO 1000 DE SEGURIDAD PÚBLICA</t>
  </si>
  <si>
    <t>MATERIALES Y SUMINISTROS (2000)</t>
  </si>
  <si>
    <t>SERVICIOS GENERALES            (3000)</t>
  </si>
  <si>
    <t>PROGRAMAS SOCIALES         (4000)</t>
  </si>
  <si>
    <t>ASIGNADO</t>
  </si>
  <si>
    <t>APROBADO</t>
  </si>
  <si>
    <t>MATERIALES Y SUMINISTRO (2000)</t>
  </si>
  <si>
    <t>SOCIAL  (4000)</t>
  </si>
  <si>
    <t>PDM</t>
  </si>
  <si>
    <t>FONDO RESARCITORIO 2021</t>
  </si>
  <si>
    <t>FONDO RESARCITORIO (EJERCICIOS ANTERIORES)</t>
  </si>
  <si>
    <t xml:space="preserve">FORTAMUN-DF </t>
  </si>
  <si>
    <t xml:space="preserve">FISM-DF </t>
  </si>
  <si>
    <t>VARIOS</t>
  </si>
  <si>
    <t xml:space="preserve">INV. RESTRINJIDA </t>
  </si>
  <si>
    <t>J.JESUS BERNAL MARTINEZ</t>
  </si>
  <si>
    <t>DM-0024-2021</t>
  </si>
  <si>
    <t>2021-PDM-0058-UR-01-009</t>
  </si>
  <si>
    <t>58</t>
  </si>
  <si>
    <t>CONSTRUCCION DE PAVIMENTO HIDRAULICO Y EMPEDRADO CALLE HERNAN CORTES, TRAMO ENTRE CALLE AGUSTIN  DE ITURBIDE Y CALLE ISABELA CATOLICA, LOS VERGELES  FRACC.</t>
  </si>
  <si>
    <t>2021-PDM-0076-DM-05-016</t>
  </si>
  <si>
    <t>76</t>
  </si>
  <si>
    <t>PANTEON MUNICIPAL SAN FRANCISCO 2A. ETAPA, BLVD. SIGLO XXI  SUR NO.3306. FRACC.VILLAS DEL PILAR, AGUASCALIENTES MPIO.</t>
  </si>
  <si>
    <t>2021-PDM-0077-UR-04-011</t>
  </si>
  <si>
    <t>77</t>
  </si>
  <si>
    <t>REHABILITACION FUENTE GLORIETA EL QUIJOTE</t>
  </si>
  <si>
    <t>2021-PDM-0081-UR-01-012</t>
  </si>
  <si>
    <t>81</t>
  </si>
  <si>
    <t>CONSTRUCCION DE SOBRECARPETA ASFALTICA AV. AGUASCALIENTES ORIENTE. TRAMO ENTRE CALLE UXMAL Y AV. PASEO DE OJOCALIENTE,AGUASCALIENTES</t>
  </si>
  <si>
    <t>2021-PDM-0093-DM-05-018</t>
  </si>
  <si>
    <t>93</t>
  </si>
  <si>
    <t>CONSTRUCCION  DE MURO PERIMETRAL PANTEON SAN JUAN, CARRETERA 44 AMAPOLAS DEL RIO, JALTOMATE COM.</t>
  </si>
  <si>
    <t>CONVOCATORIA ESTATAL</t>
  </si>
  <si>
    <t>MAQUINARIA Y CONST. CAFA S.A.C.V.</t>
  </si>
  <si>
    <t>FISMDF-0028-2021</t>
  </si>
  <si>
    <t>TRITURADOS Y ASFALTOS TRIANA S.A.C.V.</t>
  </si>
  <si>
    <t>FISMDF-0029-2021</t>
  </si>
  <si>
    <t>OLDA CONSTRUCCIONES S.A.C.V.</t>
  </si>
  <si>
    <t>FISMDF-0031-2021</t>
  </si>
  <si>
    <t>RODCA CONSTRUCCIONES S.A.C.V.</t>
  </si>
  <si>
    <t>FISMDF-0036-2021</t>
  </si>
  <si>
    <t>ALMACO CONST. Y DISEÑO S.A.C.V.</t>
  </si>
  <si>
    <t>FISMDF-0037-2021</t>
  </si>
  <si>
    <t>CONST. DISEÑART S.A.C.V.</t>
  </si>
  <si>
    <t>FISMDF-0050-2021</t>
  </si>
  <si>
    <t>INGENIERIA Y ARQ. H3 S.A.C.V.</t>
  </si>
  <si>
    <t>FISMDF-0051-2021</t>
  </si>
  <si>
    <t>GPO. CONST. AVANTE S.A.C.V.</t>
  </si>
  <si>
    <t>FISMDF-0056-2021</t>
  </si>
  <si>
    <t>ADJ. DIRECTA</t>
  </si>
  <si>
    <t>CONST. PRAGARBA S.A.C.V.</t>
  </si>
  <si>
    <t>FISMDF-0062-2021</t>
  </si>
  <si>
    <t>ARTEK TEC. INT.ARQ. CONST. S. DE R.L. C.V.</t>
  </si>
  <si>
    <t>FISMDF-0066-2021</t>
  </si>
  <si>
    <t>2021-FISMDF-0067-0740215-035</t>
  </si>
  <si>
    <t>67</t>
  </si>
  <si>
    <t>Mejoramiento Escuela Secundaria General N° 11 J. Guadalupe Peralta Gamez Av. Parque Vía Esq. Av. Nazario Ortiz Garza Fracc. Santa Anita</t>
  </si>
  <si>
    <t>2021-FISMDF-0068-0411102-036</t>
  </si>
  <si>
    <t>68</t>
  </si>
  <si>
    <t>Construcción de Sobrecarpeta Asfaltica Av. De la convención 1914 Sur(Calzada Norte) Tramo C. Sevilla Av. Ignacio T. Chavez Fracc. España</t>
  </si>
  <si>
    <t>550</t>
  </si>
  <si>
    <t>2021-FISMDF-0069-0411102-037</t>
  </si>
  <si>
    <t>69</t>
  </si>
  <si>
    <t>Construcción de Sobrecarpeta Asfaltica Av. De la convención 1914 Sur(Calzada Sur) Tramo C. Sevilla Av. Ignacio T. Chavez Fracc. España</t>
  </si>
  <si>
    <t>2021-FISMDF-0070-0411102-038</t>
  </si>
  <si>
    <t>70</t>
  </si>
  <si>
    <t>Construcción de Sobrecarpeta Asfaltica Av. De la convención 1914 Sur(Calzada Norte) Av. Ignacio T. Chavez y C. Republica de Belice Fracc. Santa Elena</t>
  </si>
  <si>
    <t>2021-FISMDF-0071-0411102-039</t>
  </si>
  <si>
    <t>71</t>
  </si>
  <si>
    <t>Construcción de Sobrecarpeta Asfaltica Av. De la convención 1914 Sur(Calzada Sur) Av. Ignacio T. Chavez y C. Republica de Belice Fracc. Santa Elena</t>
  </si>
  <si>
    <t>2021-FISMDF-0072-0411102-040</t>
  </si>
  <si>
    <t>72</t>
  </si>
  <si>
    <t>Construcción de Sobrecarpeta Asfaltica Av. De la convención 1914 Poniente(Calzada Oriente) Entre Blvd. San Marcos y C. Sevilla Mpio. Aguascalientes</t>
  </si>
  <si>
    <t>2021-FISMDF-0073-0411102-041</t>
  </si>
  <si>
    <t>73</t>
  </si>
  <si>
    <t>Construcción de Sobrecarpeta Asfaltica Av. De la convención 1914 Poniente(Calzada Poniente) Entre Blvd. San Marcos y C. Sevilla Mpio. Aguascalientes</t>
  </si>
  <si>
    <t>2021-FISMDF-0074-0411102-042</t>
  </si>
  <si>
    <t>74</t>
  </si>
  <si>
    <t>Construcción de Sobrecarpeta Asfaltica Av. De la Convención 1914 Poniente entre Av. Adolfo Lopez Mateos y Blvd. San Marcos</t>
  </si>
  <si>
    <t>2021-FISMDF-0075-0411102-043</t>
  </si>
  <si>
    <t>75</t>
  </si>
  <si>
    <t>CAPAMA</t>
  </si>
  <si>
    <t>2021-FISMDF-0080-01021-046</t>
  </si>
  <si>
    <t>80</t>
  </si>
  <si>
    <t>Perforación de Pozo Profundo P-069A San Ignacio II San Ignacio II</t>
  </si>
  <si>
    <t>SISTEMA</t>
  </si>
  <si>
    <t>1429</t>
  </si>
  <si>
    <t>2021-FISMDF-0082-1342-047</t>
  </si>
  <si>
    <t>82</t>
  </si>
  <si>
    <t>Rehabilitación de Cancha de Usos Multiples Parque Colinas del Rio C. Rio Colorado Esq. Rio Guadaina Colinas del Rio</t>
  </si>
  <si>
    <t>250</t>
  </si>
  <si>
    <t>2021-FISMDF-0084-0411102-048</t>
  </si>
  <si>
    <t>84</t>
  </si>
  <si>
    <t>Construcción de Sobrecarpeta Asfaltica Av. Aguascalientes Oriente ( Calzada Oriente) Av. Nazario Ortiz Garza y Blvd. Guadalupano Mpio. Ags.</t>
  </si>
  <si>
    <t>2021-FISMDF-0085-0411102-049</t>
  </si>
  <si>
    <t>85</t>
  </si>
  <si>
    <t>Construcción de Sobrecarpeta Asfaltica Av. Aguascalientes Oriente ( Calzada Poniente) Av. Nazario Ortiz Garza y Blvd. Guadalupano Mpio. Ags.</t>
  </si>
  <si>
    <t>2021-FISMDF-0086-04401-050</t>
  </si>
  <si>
    <t>86</t>
  </si>
  <si>
    <t>Rehabilitación Mercado Reforma C. Ezequiel A. Chavez N° 101 La Purisima</t>
  </si>
  <si>
    <t>2021-FISMDF-0078-1140-044</t>
  </si>
  <si>
    <t>78</t>
  </si>
  <si>
    <t>Gastos Indirectos (  Servicios Profecionales) Todo el Mpio de Aguascalientes</t>
  </si>
  <si>
    <t>50000</t>
  </si>
  <si>
    <t>2021-FISMDF-0079-1140-045</t>
  </si>
  <si>
    <t>79</t>
  </si>
  <si>
    <t>Gastos Indirectos (  Adquisición de Equipo Fotografico) Todo el Mpio de Aguascalientes</t>
  </si>
  <si>
    <t>____</t>
  </si>
  <si>
    <t>FORTALECIMIENTO A LA TRANSVERSALIDAD DE LA PERSPECTIVA DE GÉNERO</t>
  </si>
  <si>
    <t>FISM-DF 2021</t>
  </si>
  <si>
    <r>
      <t xml:space="preserve">FORTALECIMIENTO A LA TRANSVERSALIDAD DE LA PERSPECTIVA DE GÉNERO </t>
    </r>
    <r>
      <rPr>
        <b/>
        <sz val="18"/>
        <color theme="1"/>
        <rFont val="Futura Bk BT"/>
      </rPr>
      <t>(RENDIMIENTOS)</t>
    </r>
  </si>
  <si>
    <t>JUNIO</t>
  </si>
  <si>
    <t>2021-FISMDF-0034-1342-008-001</t>
  </si>
  <si>
    <r>
      <t>Rehabilitación Parque L a Soledad C. Ajijic Esq. A.Atenquique y C. Autlan Fracc. La Soledad</t>
    </r>
    <r>
      <rPr>
        <b/>
        <sz val="11"/>
        <rFont val="Futura Bk BT"/>
      </rPr>
      <t>(MODIFICADO)</t>
    </r>
  </si>
  <si>
    <t>GPO. REALIZA S.A. C.V.</t>
  </si>
  <si>
    <t>CONST. FLORES HNOS. S.A.C.V.</t>
  </si>
  <si>
    <t>GPO. CONST. KAFRAG S.A.DE C.V.</t>
  </si>
  <si>
    <t>GPO. CONST. EFECTIVO S.A.DE C.V.</t>
  </si>
  <si>
    <t>MAQ. OBRA CIV. E INDUST. 3M S.A.DE C.V.</t>
  </si>
  <si>
    <t>UDICOM. S.A.DE C.V.</t>
  </si>
  <si>
    <t>LM INGENIEROS S.A. DE C.V.</t>
  </si>
  <si>
    <t>CONST. ALV.S.A. DE C.V.</t>
  </si>
  <si>
    <t>LUVI S.A. DE C.V.</t>
  </si>
  <si>
    <t>2021-FISMDF-0083-0415210-053</t>
  </si>
  <si>
    <t>83</t>
  </si>
  <si>
    <t>Rehabilitación de PTAR Vistas de Oriente Vistas de Oriente Ags.</t>
  </si>
  <si>
    <t>92810</t>
  </si>
  <si>
    <t>2021-FISMDF-0087-1340-051</t>
  </si>
  <si>
    <t>87</t>
  </si>
  <si>
    <t>Construccion de Cancha de Usos Multiples Parque Norias de Ojocaliente C.Diamante Esq. C.Plata Com. Norias de Ojocaliente</t>
  </si>
  <si>
    <t>2021-FISMDF-0090-0411102-054</t>
  </si>
  <si>
    <t>90</t>
  </si>
  <si>
    <t>Construcción de Sobrecarpeta Asfaltica Av. Independencia (Calzada Oriente)T. entre C.Luis Gil C. Miguel Hidalgo Mpio. Ags.</t>
  </si>
  <si>
    <t>900</t>
  </si>
  <si>
    <t>2021-FISMDF-0091-0411102-055</t>
  </si>
  <si>
    <t>91</t>
  </si>
  <si>
    <t>Construcción de Sobrecarpeta Asfaltica Av. Independencia (Calzada Oriente)T. entre C.Hidalgo Av. Niños Heroes Mpio. Ags.</t>
  </si>
  <si>
    <t>2021-FISMDF-0096-02071-068</t>
  </si>
  <si>
    <t>96</t>
  </si>
  <si>
    <t>Construcción de Colector Sanitario Hacienda Nueva La Perla el Bramadero</t>
  </si>
  <si>
    <t>ML</t>
  </si>
  <si>
    <t>2611</t>
  </si>
  <si>
    <t>2021-FISMDF-0097-0411102-056</t>
  </si>
  <si>
    <t>97</t>
  </si>
  <si>
    <t>Construcción de Sobrecarpeta Asfaltica Av. Ojocaliente (Calzada Norte) C. San Jose de la Ordeña Salto de los Salados Fracc. Ojocaliente  1a. Secc.</t>
  </si>
  <si>
    <t>2021-FISMDF-0098-0411102-057</t>
  </si>
  <si>
    <t>98</t>
  </si>
  <si>
    <t>Construcción de Sobrecarpeta Asfaltica Av. Ojocaliente (Calzada Sur) C. San Jose de la Ordeña Salto de los Salados Fracc. Ojocaliente  1a. Secc.</t>
  </si>
  <si>
    <t>2021-FISMDF-0099-1340-058</t>
  </si>
  <si>
    <t>99</t>
  </si>
  <si>
    <t>Trotapísta y Areas de Descanso (01-02) Parque Proceres de la Enseñanza Av. Proceres de la Enseñanza Fracc. J. Guadalupe Peralta</t>
  </si>
  <si>
    <t>2021-FISMDF-0100-1340-059</t>
  </si>
  <si>
    <t>100</t>
  </si>
  <si>
    <t>Cancha de Usos Multiples (02) Parque Proceres de la Enseñanza Av. Proceres de la Enseñanza Fracc. J. Guadalupe Peralta</t>
  </si>
  <si>
    <t>2021-FISMDF-0101-1340-060</t>
  </si>
  <si>
    <t>101</t>
  </si>
  <si>
    <t>Area de Juegos Infantiles y Forestación Parque Proceres de la Enseñanza Av. Proceres de la Enseñanza Fracc. J. Guadalupe Peralta</t>
  </si>
  <si>
    <t>2021-FISMDF-0102-1340-061</t>
  </si>
  <si>
    <t>102</t>
  </si>
  <si>
    <t>Banqueta Perimetral Ciclovia y Mobiliario Urbano Parque Proceres de la Enseñanza Av. Proceres de la Enseñanza Fracc. J. Guadalupe Peralta</t>
  </si>
  <si>
    <t>2021-FISMDF-0103-1340-062</t>
  </si>
  <si>
    <t>103</t>
  </si>
  <si>
    <t>Areas de Descanso (03-04) e Instalaciones Parque Proceres de la Enseñanza Av. Proceres de la Enseñanza Fracc. J. Guadalupe Peralta</t>
  </si>
  <si>
    <t>2021-FISMDF-0106-1340-065</t>
  </si>
  <si>
    <t>106</t>
  </si>
  <si>
    <t>Plataformas para Canchas de Usos Multiples y Plaza de Acceso Parque Jesus Teran C. Zarco Fracc. Mpio. Libre</t>
  </si>
  <si>
    <t>2021-FISMDF-0107-1340-066</t>
  </si>
  <si>
    <t>107</t>
  </si>
  <si>
    <t>Cancha de Usos Multiples (01) Parque Jesus Teran C. Zarco Fracc. Mpio. Libre</t>
  </si>
  <si>
    <t>2021-FISMDF-0108-1340-067</t>
  </si>
  <si>
    <t>108</t>
  </si>
  <si>
    <t>Cancha de Usos Multiples (02) Parque Jesus Teran C. Zarco Fracc. Mpio. Libre</t>
  </si>
  <si>
    <t>LIC. PUBLICA</t>
  </si>
  <si>
    <t>DIST. DAMAGO S.A. C.V.</t>
  </si>
  <si>
    <t>2021-FISMDF-0089-1238-052</t>
  </si>
  <si>
    <t>89</t>
  </si>
  <si>
    <t>Adecuacion 2o Nivel Edificio de Conservación y Mantenimiento de Obra Parque de Maquinaria SOPMA Av. Heroe Inmortal km 4.5 Fracc. San Sebastian</t>
  </si>
  <si>
    <t>FISMDF-0027-2021</t>
  </si>
  <si>
    <t>FISMDF-0039-2021</t>
  </si>
  <si>
    <t>FISMDF-0046-2021</t>
  </si>
  <si>
    <t>FISMDF-0047-2021</t>
  </si>
  <si>
    <t>FISMDF-0052-2021</t>
  </si>
  <si>
    <t>FISMDF-0053-2021</t>
  </si>
  <si>
    <t>FISMDF-0055-2021</t>
  </si>
  <si>
    <t>FISMDF-0060-2021</t>
  </si>
  <si>
    <t>FISMDF-0061-2021</t>
  </si>
  <si>
    <t>FISMDF-0063-2021</t>
  </si>
  <si>
    <t>FISMDF-0065-2021</t>
  </si>
  <si>
    <t>FISMDF-0070-2021</t>
  </si>
  <si>
    <t>AD 034/2021</t>
  </si>
  <si>
    <t>_____</t>
  </si>
  <si>
    <t>2021-PDM-0017-UR-05-004 MOD 2</t>
  </si>
  <si>
    <t>CONSTRUCTORA VALDEZ HERMANOS</t>
  </si>
  <si>
    <t>DM-023-2021</t>
  </si>
  <si>
    <t>TRITURADOS Y ASFALTOS TRIANA</t>
  </si>
  <si>
    <t>DM-035-2021</t>
  </si>
  <si>
    <t>CASLOP DISEÑO,ARTE Y CONSTRUCCIÓN, S.A. DE C.V.</t>
  </si>
  <si>
    <t>2021-PDM-0092-DM-05-017</t>
  </si>
  <si>
    <t>92</t>
  </si>
  <si>
    <t>CONSTRUCCION DE MURO PERIMETRAL PANTEON CALVILLITO. AV. GUADALUPE NAJERA JIMENEZ Y AV. REVOLUCIÓN CALVILLITO COM.</t>
  </si>
  <si>
    <r>
      <t>Nota:</t>
    </r>
    <r>
      <rPr>
        <sz val="14"/>
        <color theme="1"/>
        <rFont val="Futura Bk BT"/>
      </rPr>
      <t xml:space="preserve"> En el programa de FISM-DF incluye $385,820.32 que  corresponde a Gastos Indirectos. En la obra 17 del PDM incluye $27,064.19 correspondiente a finiquitos.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</si>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</sst>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8"/>
      <color indexed="9"/>
      <name val="Calibri"/>
      <family val="2"/>
    </font>
    <font>
      <sz val="14"/>
      <color theme="1"/>
      <name val="Calibri"/>
      <family val="2"/>
      <scheme val="minor"/>
    </font>
    <font>
      <sz val="11"/>
      <name val="Futura Bk BT"/>
      <family val="2"/>
    </font>
    <font>
      <b/>
      <sz val="18"/>
      <color theme="0"/>
      <name val="Calibri"/>
      <family val="2"/>
      <scheme val="minor"/>
    </font>
    <font>
      <b/>
      <sz val="11"/>
      <name val="Futura Bk BT"/>
      <family val="2"/>
    </font>
    <font>
      <b/>
      <i/>
      <sz val="11"/>
      <color indexed="9"/>
      <name val="Futura Hv BT"/>
      <family val="2"/>
    </font>
    <font>
      <b/>
      <sz val="10"/>
      <name val="Futura BdCn BT"/>
      <family val="2"/>
    </font>
    <font>
      <sz val="10"/>
      <name val="NewsGoth"/>
      <family val="2"/>
    </font>
    <font>
      <sz val="10"/>
      <color theme="1"/>
      <name val="Calibri"/>
      <family val="2"/>
      <scheme val="minor"/>
    </font>
    <font>
      <sz val="10"/>
      <name val="Futura Bk BT"/>
      <family val="2"/>
    </font>
    <font>
      <b/>
      <sz val="14"/>
      <color theme="1"/>
      <name val="Calibri"/>
      <family val="2"/>
      <scheme val="minor"/>
    </font>
    <font>
      <b/>
      <i/>
      <sz val="12"/>
      <color indexed="9"/>
      <name val="Futura Hv BT"/>
      <family val="2"/>
    </font>
    <font>
      <b/>
      <sz val="8"/>
      <name val="Futura Hv BT"/>
      <family val="2"/>
    </font>
    <font>
      <b/>
      <sz val="10"/>
      <name val="Futura Bk BT"/>
    </font>
    <font>
      <b/>
      <sz val="10"/>
      <name val="Futura Bk BT"/>
      <family val="2"/>
    </font>
    <font>
      <b/>
      <i/>
      <sz val="10"/>
      <name val="Futura Bk BT"/>
      <family val="2"/>
    </font>
    <font>
      <b/>
      <sz val="14"/>
      <color theme="0"/>
      <name val="Calibri"/>
      <family val="2"/>
      <scheme val="minor"/>
    </font>
    <font>
      <b/>
      <sz val="11"/>
      <name val="Futura Bk BT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8"/>
      <color theme="1"/>
      <name val="Calibri"/>
      <family val="2"/>
      <scheme val="minor"/>
    </font>
    <font>
      <sz val="11"/>
      <name val="Futura Hv BT"/>
      <family val="2"/>
    </font>
    <font>
      <b/>
      <sz val="11"/>
      <name val="Futura Hv BT"/>
    </font>
    <font>
      <b/>
      <sz val="10"/>
      <name val="Futura BdCn BT"/>
    </font>
    <font>
      <sz val="11"/>
      <name val="Futura BdCn BT"/>
    </font>
    <font>
      <sz val="8"/>
      <name val="Futura Bk BT"/>
      <family val="2"/>
    </font>
    <font>
      <sz val="11"/>
      <name val="NewsGoth"/>
      <family val="2"/>
    </font>
    <font>
      <b/>
      <i/>
      <sz val="11"/>
      <name val="Futura Bk BT"/>
      <family val="2"/>
    </font>
    <font>
      <sz val="11"/>
      <name val="NewsGoth"/>
    </font>
    <font>
      <sz val="14"/>
      <color indexed="9"/>
      <name val="Calibri"/>
      <family val="2"/>
    </font>
    <font>
      <sz val="11"/>
      <name val="Futura Bk BT"/>
    </font>
    <font>
      <sz val="16"/>
      <color theme="1"/>
      <name val="Calibri"/>
      <family val="2"/>
      <scheme val="minor"/>
    </font>
    <font>
      <b/>
      <sz val="28"/>
      <color indexed="9"/>
      <name val="Calibri Light"/>
      <family val="2"/>
      <scheme val="major"/>
    </font>
    <font>
      <b/>
      <sz val="20"/>
      <color indexed="9"/>
      <name val="Calibri Light"/>
      <family val="2"/>
      <scheme val="major"/>
    </font>
    <font>
      <b/>
      <sz val="10"/>
      <color theme="0"/>
      <name val="Comic Sans MS"/>
      <family val="4"/>
    </font>
    <font>
      <b/>
      <sz val="26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28"/>
      <color theme="0"/>
      <name val="Calibri Light"/>
      <family val="2"/>
      <scheme val="major"/>
    </font>
    <font>
      <b/>
      <sz val="24"/>
      <color theme="1"/>
      <name val="Calibri"/>
      <family val="2"/>
      <scheme val="minor"/>
    </font>
    <font>
      <b/>
      <sz val="18"/>
      <color theme="1"/>
      <name val="Futura Bk BT"/>
    </font>
    <font>
      <b/>
      <sz val="18"/>
      <name val="Futura Bk BT"/>
    </font>
    <font>
      <b/>
      <sz val="18"/>
      <color theme="1"/>
      <name val="Calibri"/>
      <family val="2"/>
      <scheme val="minor"/>
    </font>
    <font>
      <b/>
      <sz val="16"/>
      <color theme="1"/>
      <name val="Futura Bk BT"/>
    </font>
    <font>
      <b/>
      <sz val="11"/>
      <color theme="1"/>
      <name val="Futura Bk BT"/>
    </font>
    <font>
      <sz val="18"/>
      <color theme="1"/>
      <name val="Futura Bk BT"/>
    </font>
    <font>
      <sz val="20"/>
      <color theme="1"/>
      <name val="Futura Bk BT"/>
    </font>
    <font>
      <b/>
      <sz val="12"/>
      <color theme="1"/>
      <name val="Futura Bk BT"/>
    </font>
    <font>
      <sz val="14"/>
      <color theme="1"/>
      <name val="Futura Bk BT"/>
    </font>
    <font>
      <sz val="11"/>
      <color indexed="8"/>
      <name val="Calibri"/>
      <family val="2"/>
      <scheme val="minor"/>
    </font>
    <font>
      <b/>
      <sz val="14"/>
      <color theme="1"/>
      <name val="Futura Bk BT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/>
      <top style="thick">
        <color indexed="9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3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165" fontId="5" fillId="0" borderId="0" xfId="2" applyNumberFormat="1" applyFont="1" applyBorder="1" applyAlignment="1"/>
    <xf numFmtId="0" fontId="5" fillId="0" borderId="0" xfId="0" applyFont="1" applyAlignment="1"/>
    <xf numFmtId="1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3" fontId="8" fillId="0" borderId="2" xfId="4" applyNumberFormat="1" applyFont="1" applyFill="1" applyBorder="1" applyAlignment="1">
      <alignment vertical="center"/>
    </xf>
    <xf numFmtId="4" fontId="6" fillId="0" borderId="2" xfId="4" applyNumberFormat="1" applyFont="1" applyFill="1" applyBorder="1" applyAlignment="1">
      <alignment horizontal="center" vertical="center"/>
    </xf>
    <xf numFmtId="2" fontId="6" fillId="0" borderId="2" xfId="5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49" fontId="2" fillId="0" borderId="0" xfId="0" applyNumberFormat="1" applyFont="1" applyAlignment="1"/>
    <xf numFmtId="49" fontId="14" fillId="0" borderId="0" xfId="0" applyNumberFormat="1" applyFont="1" applyAlignment="1">
      <alignment horizontal="right"/>
    </xf>
    <xf numFmtId="0" fontId="11" fillId="0" borderId="0" xfId="0" applyFont="1" applyFill="1" applyAlignment="1">
      <alignment vertical="center"/>
    </xf>
    <xf numFmtId="0" fontId="0" fillId="0" borderId="0" xfId="0" applyBorder="1" applyAlignment="1">
      <alignment vertical="justify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" fontId="8" fillId="0" borderId="2" xfId="8" applyNumberFormat="1" applyFont="1" applyFill="1" applyBorder="1" applyAlignment="1">
      <alignment vertical="center"/>
    </xf>
    <xf numFmtId="3" fontId="8" fillId="4" borderId="2" xfId="4" applyNumberFormat="1" applyFont="1" applyFill="1" applyBorder="1" applyAlignment="1">
      <alignment vertical="center"/>
    </xf>
    <xf numFmtId="164" fontId="18" fillId="0" borderId="0" xfId="4" applyNumberFormat="1" applyFont="1" applyFill="1" applyBorder="1" applyAlignment="1">
      <alignment vertical="center"/>
    </xf>
    <xf numFmtId="3" fontId="13" fillId="4" borderId="0" xfId="4" applyNumberFormat="1" applyFont="1" applyFill="1" applyBorder="1" applyAlignment="1">
      <alignment vertical="center"/>
    </xf>
    <xf numFmtId="3" fontId="18" fillId="0" borderId="0" xfId="8" applyNumberFormat="1" applyFont="1" applyFill="1" applyBorder="1" applyAlignment="1">
      <alignment vertical="center"/>
    </xf>
    <xf numFmtId="3" fontId="17" fillId="0" borderId="12" xfId="8" applyNumberFormat="1" applyFont="1" applyFill="1" applyBorder="1" applyAlignment="1">
      <alignment vertical="center"/>
    </xf>
    <xf numFmtId="3" fontId="13" fillId="0" borderId="0" xfId="8" applyNumberFormat="1" applyFont="1" applyFill="1" applyBorder="1" applyAlignment="1">
      <alignment vertical="center"/>
    </xf>
    <xf numFmtId="164" fontId="13" fillId="0" borderId="0" xfId="8" applyNumberFormat="1" applyFont="1" applyFill="1" applyBorder="1" applyAlignment="1">
      <alignment horizontal="center" vertical="center"/>
    </xf>
    <xf numFmtId="4" fontId="13" fillId="0" borderId="0" xfId="8" applyNumberFormat="1" applyFont="1" applyFill="1" applyBorder="1" applyAlignment="1">
      <alignment horizontal="center" vertical="center"/>
    </xf>
    <xf numFmtId="10" fontId="13" fillId="0" borderId="0" xfId="9" applyNumberFormat="1" applyFont="1" applyFill="1" applyBorder="1" applyAlignment="1">
      <alignment vertical="center"/>
    </xf>
    <xf numFmtId="10" fontId="13" fillId="0" borderId="0" xfId="5" applyNumberFormat="1" applyFont="1" applyFill="1" applyBorder="1" applyAlignment="1">
      <alignment horizontal="center" vertical="center" wrapText="1"/>
    </xf>
    <xf numFmtId="2" fontId="13" fillId="0" borderId="0" xfId="5" applyNumberFormat="1" applyFont="1" applyFill="1" applyBorder="1" applyAlignment="1">
      <alignment horizontal="center" vertical="center"/>
    </xf>
    <xf numFmtId="3" fontId="13" fillId="0" borderId="0" xfId="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5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9" fillId="3" borderId="11" xfId="3" applyFont="1" applyFill="1" applyBorder="1" applyAlignment="1">
      <alignment horizontal="center" vertical="center"/>
    </xf>
    <xf numFmtId="164" fontId="18" fillId="3" borderId="10" xfId="1" applyNumberFormat="1" applyFont="1" applyFill="1" applyBorder="1" applyAlignment="1">
      <alignment vertical="center"/>
    </xf>
    <xf numFmtId="43" fontId="18" fillId="3" borderId="10" xfId="1" applyFont="1" applyFill="1" applyBorder="1" applyAlignment="1">
      <alignment vertical="center"/>
    </xf>
    <xf numFmtId="43" fontId="13" fillId="0" borderId="0" xfId="5" applyNumberFormat="1" applyFont="1" applyFill="1" applyBorder="1" applyAlignment="1">
      <alignment horizontal="center" vertical="center" wrapText="1"/>
    </xf>
    <xf numFmtId="0" fontId="18" fillId="0" borderId="0" xfId="3" applyFont="1" applyAlignment="1">
      <alignment horizontal="left"/>
    </xf>
    <xf numFmtId="4" fontId="12" fillId="0" borderId="0" xfId="0" applyNumberFormat="1" applyFont="1"/>
    <xf numFmtId="43" fontId="12" fillId="0" borderId="0" xfId="0" applyNumberFormat="1" applyFont="1"/>
    <xf numFmtId="2" fontId="12" fillId="0" borderId="0" xfId="0" applyNumberFormat="1" applyFont="1"/>
    <xf numFmtId="49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justify" vertical="center" wrapText="1"/>
    </xf>
    <xf numFmtId="10" fontId="6" fillId="0" borderId="2" xfId="5" applyNumberFormat="1" applyFont="1" applyFill="1" applyBorder="1" applyAlignment="1">
      <alignment horizontal="center" vertical="center" wrapText="1"/>
    </xf>
    <xf numFmtId="49" fontId="6" fillId="0" borderId="2" xfId="5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vertical="center"/>
    </xf>
    <xf numFmtId="43" fontId="18" fillId="0" borderId="0" xfId="1" applyFont="1" applyFill="1" applyBorder="1" applyAlignment="1">
      <alignment vertical="center"/>
    </xf>
    <xf numFmtId="0" fontId="12" fillId="0" borderId="0" xfId="0" applyFont="1" applyFill="1"/>
    <xf numFmtId="0" fontId="0" fillId="0" borderId="0" xfId="0" applyAlignment="1">
      <alignment horizontal="center"/>
    </xf>
    <xf numFmtId="165" fontId="0" fillId="0" borderId="0" xfId="2" applyNumberFormat="1" applyFont="1" applyBorder="1" applyAlignment="1"/>
    <xf numFmtId="43" fontId="25" fillId="0" borderId="0" xfId="1" applyFont="1"/>
    <xf numFmtId="43" fontId="5" fillId="0" borderId="0" xfId="0" applyNumberFormat="1" applyFont="1"/>
    <xf numFmtId="0" fontId="26" fillId="0" borderId="0" xfId="3" applyFont="1" applyAlignment="1">
      <alignment vertical="center"/>
    </xf>
    <xf numFmtId="0" fontId="26" fillId="0" borderId="0" xfId="3" applyFont="1" applyFill="1" applyAlignment="1">
      <alignment vertical="center"/>
    </xf>
    <xf numFmtId="0" fontId="26" fillId="0" borderId="0" xfId="3" applyFont="1" applyBorder="1" applyAlignment="1">
      <alignment horizontal="center"/>
    </xf>
    <xf numFmtId="0" fontId="26" fillId="0" borderId="0" xfId="3" applyFont="1"/>
    <xf numFmtId="0" fontId="26" fillId="0" borderId="0" xfId="0" applyFont="1"/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right"/>
    </xf>
    <xf numFmtId="0" fontId="1" fillId="0" borderId="0" xfId="0" applyFont="1"/>
    <xf numFmtId="0" fontId="10" fillId="3" borderId="13" xfId="3" applyFont="1" applyFill="1" applyBorder="1" applyAlignment="1">
      <alignment horizontal="center" vertical="center" wrapText="1"/>
    </xf>
    <xf numFmtId="0" fontId="10" fillId="3" borderId="14" xfId="3" applyFont="1" applyFill="1" applyBorder="1" applyAlignment="1">
      <alignment horizontal="center" vertical="center" wrapText="1"/>
    </xf>
    <xf numFmtId="0" fontId="28" fillId="7" borderId="14" xfId="3" applyFont="1" applyFill="1" applyBorder="1" applyAlignment="1">
      <alignment horizontal="center" vertical="center" wrapText="1"/>
    </xf>
    <xf numFmtId="3" fontId="10" fillId="8" borderId="14" xfId="3" applyNumberFormat="1" applyFont="1" applyFill="1" applyBorder="1" applyAlignment="1">
      <alignment horizontal="center" vertical="center" wrapText="1"/>
    </xf>
    <xf numFmtId="3" fontId="10" fillId="3" borderId="14" xfId="3" applyNumberFormat="1" applyFont="1" applyFill="1" applyBorder="1" applyAlignment="1">
      <alignment horizontal="center" vertical="center" wrapText="1"/>
    </xf>
    <xf numFmtId="40" fontId="10" fillId="3" borderId="14" xfId="3" applyNumberFormat="1" applyFont="1" applyFill="1" applyBorder="1" applyAlignment="1">
      <alignment horizontal="center" vertical="center" wrapText="1"/>
    </xf>
    <xf numFmtId="0" fontId="10" fillId="3" borderId="17" xfId="3" applyFont="1" applyFill="1" applyBorder="1" applyAlignment="1">
      <alignment horizontal="center" vertical="center" wrapText="1"/>
    </xf>
    <xf numFmtId="0" fontId="11" fillId="0" borderId="0" xfId="3" applyFont="1"/>
    <xf numFmtId="14" fontId="29" fillId="0" borderId="18" xfId="3" applyNumberFormat="1" applyFont="1" applyFill="1" applyBorder="1" applyAlignment="1">
      <alignment horizontal="center" vertical="center" wrapText="1"/>
    </xf>
    <xf numFmtId="0" fontId="29" fillId="0" borderId="18" xfId="3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justify" vertical="center" wrapText="1"/>
    </xf>
    <xf numFmtId="3" fontId="13" fillId="0" borderId="18" xfId="4" applyNumberFormat="1" applyFont="1" applyFill="1" applyBorder="1" applyAlignment="1">
      <alignment vertical="center"/>
    </xf>
    <xf numFmtId="2" fontId="30" fillId="0" borderId="18" xfId="5" applyNumberFormat="1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 wrapText="1"/>
    </xf>
    <xf numFmtId="0" fontId="6" fillId="0" borderId="19" xfId="3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29" fillId="0" borderId="2" xfId="3" applyNumberFormat="1" applyFont="1" applyFill="1" applyBorder="1" applyAlignment="1">
      <alignment horizontal="center" vertical="center" wrapText="1"/>
    </xf>
    <xf numFmtId="0" fontId="29" fillId="0" borderId="2" xfId="3" applyFont="1" applyFill="1" applyBorder="1" applyAlignment="1">
      <alignment horizontal="center" vertical="center" wrapText="1"/>
    </xf>
    <xf numFmtId="0" fontId="6" fillId="4" borderId="2" xfId="7" applyFont="1" applyFill="1" applyBorder="1" applyAlignment="1">
      <alignment horizontal="justify" vertical="center" wrapText="1"/>
    </xf>
    <xf numFmtId="3" fontId="13" fillId="0" borderId="2" xfId="4" applyNumberFormat="1" applyFont="1" applyFill="1" applyBorder="1" applyAlignment="1">
      <alignment vertical="center"/>
    </xf>
    <xf numFmtId="40" fontId="6" fillId="0" borderId="2" xfId="4" applyNumberFormat="1" applyFont="1" applyFill="1" applyBorder="1" applyAlignment="1">
      <alignment vertical="center"/>
    </xf>
    <xf numFmtId="2" fontId="30" fillId="0" borderId="2" xfId="5" applyNumberFormat="1" applyFont="1" applyFill="1" applyBorder="1" applyAlignment="1">
      <alignment horizontal="center" vertical="center"/>
    </xf>
    <xf numFmtId="9" fontId="6" fillId="0" borderId="18" xfId="5" applyNumberFormat="1" applyFont="1" applyFill="1" applyBorder="1" applyAlignment="1">
      <alignment horizontal="center" vertical="center"/>
    </xf>
    <xf numFmtId="9" fontId="6" fillId="0" borderId="2" xfId="5" applyNumberFormat="1" applyFont="1" applyFill="1" applyBorder="1" applyAlignment="1">
      <alignment horizontal="center" vertical="center"/>
    </xf>
    <xf numFmtId="10" fontId="6" fillId="0" borderId="2" xfId="5" applyNumberFormat="1" applyFont="1" applyFill="1" applyBorder="1" applyAlignment="1">
      <alignment horizontal="center" vertical="center"/>
    </xf>
    <xf numFmtId="3" fontId="6" fillId="0" borderId="2" xfId="5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0" fontId="6" fillId="0" borderId="18" xfId="4" applyNumberFormat="1" applyFont="1" applyFill="1" applyBorder="1" applyAlignment="1">
      <alignment vertical="center"/>
    </xf>
    <xf numFmtId="10" fontId="6" fillId="0" borderId="18" xfId="5" applyNumberFormat="1" applyFont="1" applyFill="1" applyBorder="1" applyAlignment="1">
      <alignment horizontal="center" vertical="center"/>
    </xf>
    <xf numFmtId="2" fontId="6" fillId="0" borderId="18" xfId="5" applyNumberFormat="1" applyFont="1" applyFill="1" applyBorder="1" applyAlignment="1">
      <alignment horizontal="center" vertical="center"/>
    </xf>
    <xf numFmtId="3" fontId="6" fillId="0" borderId="18" xfId="5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5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vertical="center" wrapText="1"/>
    </xf>
    <xf numFmtId="3" fontId="8" fillId="0" borderId="8" xfId="4" applyNumberFormat="1" applyFont="1" applyFill="1" applyBorder="1" applyAlignment="1">
      <alignment vertical="center"/>
    </xf>
    <xf numFmtId="3" fontId="6" fillId="0" borderId="8" xfId="4" applyNumberFormat="1" applyFont="1" applyFill="1" applyBorder="1" applyAlignment="1">
      <alignment vertical="center"/>
    </xf>
    <xf numFmtId="40" fontId="6" fillId="0" borderId="8" xfId="4" applyNumberFormat="1" applyFont="1" applyFill="1" applyBorder="1" applyAlignment="1">
      <alignment vertical="center"/>
    </xf>
    <xf numFmtId="4" fontId="6" fillId="0" borderId="8" xfId="4" applyNumberFormat="1" applyFont="1" applyFill="1" applyBorder="1" applyAlignment="1">
      <alignment horizontal="center" vertical="center"/>
    </xf>
    <xf numFmtId="9" fontId="6" fillId="0" borderId="8" xfId="5" applyNumberFormat="1" applyFont="1" applyFill="1" applyBorder="1" applyAlignment="1">
      <alignment horizontal="center" vertical="center"/>
    </xf>
    <xf numFmtId="10" fontId="6" fillId="0" borderId="8" xfId="5" applyNumberFormat="1" applyFont="1" applyFill="1" applyBorder="1" applyAlignment="1">
      <alignment horizontal="center" vertical="center"/>
    </xf>
    <xf numFmtId="2" fontId="6" fillId="0" borderId="8" xfId="5" applyNumberFormat="1" applyFont="1" applyFill="1" applyBorder="1" applyAlignment="1">
      <alignment horizontal="center" vertical="center"/>
    </xf>
    <xf numFmtId="3" fontId="6" fillId="0" borderId="8" xfId="5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1" fillId="0" borderId="0" xfId="0" applyFont="1" applyBorder="1"/>
    <xf numFmtId="0" fontId="31" fillId="0" borderId="0" xfId="3" applyFont="1" applyAlignment="1">
      <alignment vertical="center"/>
    </xf>
    <xf numFmtId="0" fontId="31" fillId="0" borderId="0" xfId="3" applyFont="1" applyFill="1" applyAlignment="1">
      <alignment vertical="center"/>
    </xf>
    <xf numFmtId="0" fontId="32" fillId="3" borderId="21" xfId="3" applyFont="1" applyFill="1" applyBorder="1" applyAlignment="1">
      <alignment horizontal="center" vertical="center"/>
    </xf>
    <xf numFmtId="3" fontId="8" fillId="8" borderId="22" xfId="4" applyNumberFormat="1" applyFont="1" applyFill="1" applyBorder="1" applyAlignment="1">
      <alignment vertical="center"/>
    </xf>
    <xf numFmtId="0" fontId="6" fillId="0" borderId="0" xfId="3" applyFont="1" applyBorder="1" applyAlignment="1">
      <alignment horizontal="center"/>
    </xf>
    <xf numFmtId="0" fontId="31" fillId="0" borderId="0" xfId="3" applyFont="1"/>
    <xf numFmtId="0" fontId="31" fillId="0" borderId="0" xfId="0" applyFont="1" applyBorder="1"/>
    <xf numFmtId="2" fontId="31" fillId="0" borderId="0" xfId="5" applyNumberFormat="1" applyFont="1" applyFill="1" applyBorder="1" applyAlignment="1">
      <alignment vertical="center"/>
    </xf>
    <xf numFmtId="0" fontId="31" fillId="0" borderId="0" xfId="3" applyFont="1" applyAlignment="1">
      <alignment horizontal="center"/>
    </xf>
    <xf numFmtId="0" fontId="31" fillId="4" borderId="0" xfId="3" applyFont="1" applyFill="1"/>
    <xf numFmtId="43" fontId="31" fillId="4" borderId="0" xfId="6" applyFont="1" applyFill="1"/>
    <xf numFmtId="0" fontId="31" fillId="9" borderId="0" xfId="3" applyFont="1" applyFill="1"/>
    <xf numFmtId="0" fontId="33" fillId="4" borderId="0" xfId="3" applyFont="1" applyFill="1"/>
    <xf numFmtId="3" fontId="31" fillId="0" borderId="0" xfId="3" applyNumberFormat="1" applyFont="1" applyFill="1"/>
    <xf numFmtId="3" fontId="31" fillId="0" borderId="0" xfId="3" applyNumberFormat="1" applyFont="1"/>
    <xf numFmtId="40" fontId="31" fillId="0" borderId="0" xfId="3" applyNumberFormat="1" applyFont="1"/>
    <xf numFmtId="0" fontId="31" fillId="0" borderId="0" xfId="0" applyFont="1"/>
    <xf numFmtId="0" fontId="8" fillId="0" borderId="0" xfId="3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Fill="1"/>
    <xf numFmtId="0" fontId="0" fillId="0" borderId="0" xfId="0" applyFill="1"/>
    <xf numFmtId="43" fontId="0" fillId="0" borderId="0" xfId="1" applyFont="1"/>
    <xf numFmtId="43" fontId="0" fillId="0" borderId="0" xfId="0" applyNumberFormat="1"/>
    <xf numFmtId="0" fontId="0" fillId="0" borderId="0" xfId="0" applyNumberFormat="1"/>
    <xf numFmtId="43" fontId="0" fillId="0" borderId="0" xfId="0" applyNumberFormat="1" applyFont="1"/>
    <xf numFmtId="3" fontId="5" fillId="0" borderId="0" xfId="0" applyNumberFormat="1" applyFont="1"/>
    <xf numFmtId="43" fontId="1" fillId="0" borderId="0" xfId="1" applyFont="1"/>
    <xf numFmtId="43" fontId="12" fillId="0" borderId="0" xfId="1" applyFont="1"/>
    <xf numFmtId="17" fontId="27" fillId="0" borderId="0" xfId="3" applyNumberFormat="1" applyFont="1" applyAlignment="1">
      <alignment horizontal="right"/>
    </xf>
    <xf numFmtId="0" fontId="6" fillId="0" borderId="2" xfId="0" applyFont="1" applyFill="1" applyBorder="1" applyAlignment="1">
      <alignment horizontal="justify" vertical="center" wrapText="1"/>
    </xf>
    <xf numFmtId="3" fontId="6" fillId="0" borderId="2" xfId="4" applyNumberFormat="1" applyFont="1" applyFill="1" applyBorder="1" applyAlignment="1">
      <alignment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3" fontId="8" fillId="0" borderId="0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40" fontId="6" fillId="0" borderId="0" xfId="4" applyNumberFormat="1" applyFont="1" applyFill="1" applyBorder="1" applyAlignment="1">
      <alignment vertical="center"/>
    </xf>
    <xf numFmtId="4" fontId="6" fillId="0" borderId="0" xfId="4" applyNumberFormat="1" applyFont="1" applyFill="1" applyBorder="1" applyAlignment="1">
      <alignment horizontal="center" vertical="center"/>
    </xf>
    <xf numFmtId="9" fontId="6" fillId="0" borderId="0" xfId="5" applyNumberFormat="1" applyFont="1" applyFill="1" applyBorder="1" applyAlignment="1">
      <alignment horizontal="center" vertical="center"/>
    </xf>
    <xf numFmtId="10" fontId="6" fillId="0" borderId="0" xfId="5" applyNumberFormat="1" applyFont="1" applyFill="1" applyBorder="1" applyAlignment="1">
      <alignment horizontal="center" vertical="center"/>
    </xf>
    <xf numFmtId="2" fontId="6" fillId="0" borderId="0" xfId="5" applyNumberFormat="1" applyFont="1" applyFill="1" applyBorder="1" applyAlignment="1">
      <alignment horizontal="center" vertical="center"/>
    </xf>
    <xf numFmtId="3" fontId="6" fillId="0" borderId="0" xfId="5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32" fillId="3" borderId="11" xfId="3" applyFont="1" applyFill="1" applyBorder="1" applyAlignment="1">
      <alignment horizontal="center" vertical="center"/>
    </xf>
    <xf numFmtId="3" fontId="8" fillId="8" borderId="10" xfId="4" applyNumberFormat="1" applyFont="1" applyFill="1" applyBorder="1" applyAlignment="1">
      <alignment vertical="center"/>
    </xf>
    <xf numFmtId="43" fontId="31" fillId="0" borderId="0" xfId="6" applyFont="1"/>
    <xf numFmtId="0" fontId="31" fillId="0" borderId="0" xfId="3" applyFont="1" applyFill="1"/>
    <xf numFmtId="0" fontId="33" fillId="0" borderId="0" xfId="3" applyFont="1"/>
    <xf numFmtId="3" fontId="1" fillId="0" borderId="0" xfId="0" applyNumberFormat="1" applyFont="1"/>
    <xf numFmtId="43" fontId="36" fillId="0" borderId="0" xfId="1" applyFont="1"/>
    <xf numFmtId="3" fontId="0" fillId="0" borderId="0" xfId="0" applyNumberFormat="1"/>
    <xf numFmtId="44" fontId="0" fillId="0" borderId="0" xfId="2" applyFont="1" applyFill="1" applyAlignment="1">
      <alignment horizontal="center" vertical="center"/>
    </xf>
    <xf numFmtId="0" fontId="38" fillId="0" borderId="0" xfId="0" applyFont="1" applyFill="1" applyAlignment="1">
      <alignment wrapText="1"/>
    </xf>
    <xf numFmtId="0" fontId="0" fillId="10" borderId="0" xfId="0" applyFill="1"/>
    <xf numFmtId="0" fontId="38" fillId="0" borderId="0" xfId="0" applyFont="1" applyFill="1" applyAlignment="1">
      <alignment vertical="center"/>
    </xf>
    <xf numFmtId="44" fontId="39" fillId="0" borderId="0" xfId="2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/>
    </xf>
    <xf numFmtId="0" fontId="0" fillId="0" borderId="0" xfId="0" applyFont="1" applyFill="1"/>
    <xf numFmtId="43" fontId="44" fillId="12" borderId="26" xfId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4" fillId="11" borderId="33" xfId="0" applyFont="1" applyFill="1" applyBorder="1" applyAlignment="1">
      <alignment horizontal="center" vertical="center"/>
    </xf>
    <xf numFmtId="43" fontId="44" fillId="12" borderId="3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/>
    <xf numFmtId="0" fontId="49" fillId="0" borderId="3" xfId="0" applyFont="1" applyFill="1" applyBorder="1" applyAlignment="1">
      <alignment vertical="center"/>
    </xf>
    <xf numFmtId="3" fontId="49" fillId="0" borderId="4" xfId="1" applyNumberFormat="1" applyFont="1" applyFill="1" applyBorder="1" applyAlignment="1">
      <alignment vertical="center"/>
    </xf>
    <xf numFmtId="164" fontId="49" fillId="0" borderId="24" xfId="1" applyNumberFormat="1" applyFont="1" applyFill="1" applyBorder="1" applyAlignment="1">
      <alignment vertical="center"/>
    </xf>
    <xf numFmtId="164" fontId="49" fillId="0" borderId="4" xfId="1" applyNumberFormat="1" applyFont="1" applyFill="1" applyBorder="1" applyAlignment="1">
      <alignment vertical="center"/>
    </xf>
    <xf numFmtId="164" fontId="50" fillId="0" borderId="5" xfId="1" applyNumberFormat="1" applyFont="1" applyFill="1" applyBorder="1" applyAlignment="1">
      <alignment vertical="center"/>
    </xf>
    <xf numFmtId="43" fontId="5" fillId="0" borderId="0" xfId="1" applyFont="1" applyFill="1"/>
    <xf numFmtId="0" fontId="49" fillId="0" borderId="1" xfId="0" applyFont="1" applyFill="1" applyBorder="1" applyAlignment="1">
      <alignment vertical="center"/>
    </xf>
    <xf numFmtId="3" fontId="49" fillId="0" borderId="35" xfId="1" applyNumberFormat="1" applyFont="1" applyFill="1" applyBorder="1" applyAlignment="1">
      <alignment vertical="center"/>
    </xf>
    <xf numFmtId="164" fontId="49" fillId="0" borderId="2" xfId="1" applyNumberFormat="1" applyFont="1" applyFill="1" applyBorder="1" applyAlignment="1">
      <alignment vertical="center"/>
    </xf>
    <xf numFmtId="3" fontId="49" fillId="0" borderId="2" xfId="1" applyNumberFormat="1" applyFont="1" applyFill="1" applyBorder="1" applyAlignment="1">
      <alignment vertical="center"/>
    </xf>
    <xf numFmtId="3" fontId="50" fillId="0" borderId="6" xfId="1" applyNumberFormat="1" applyFont="1" applyFill="1" applyBorder="1" applyAlignment="1">
      <alignment vertical="center"/>
    </xf>
    <xf numFmtId="164" fontId="5" fillId="0" borderId="0" xfId="0" applyNumberFormat="1" applyFont="1" applyFill="1"/>
    <xf numFmtId="0" fontId="49" fillId="0" borderId="1" xfId="0" applyFont="1" applyFill="1" applyBorder="1" applyAlignment="1">
      <alignment vertical="center" wrapText="1"/>
    </xf>
    <xf numFmtId="43" fontId="5" fillId="0" borderId="0" xfId="0" applyNumberFormat="1" applyFont="1" applyFill="1"/>
    <xf numFmtId="0" fontId="5" fillId="0" borderId="0" xfId="0" applyFont="1" applyFill="1" applyAlignment="1">
      <alignment vertical="center"/>
    </xf>
    <xf numFmtId="0" fontId="51" fillId="0" borderId="0" xfId="0" applyFont="1" applyBorder="1" applyAlignment="1">
      <alignment vertical="top" wrapText="1"/>
    </xf>
    <xf numFmtId="3" fontId="44" fillId="0" borderId="37" xfId="1" applyNumberFormat="1" applyFont="1" applyFill="1" applyBorder="1" applyAlignment="1">
      <alignment vertical="center"/>
    </xf>
    <xf numFmtId="164" fontId="44" fillId="0" borderId="38" xfId="1" applyNumberFormat="1" applyFont="1" applyFill="1" applyBorder="1" applyAlignment="1">
      <alignment vertical="center"/>
    </xf>
    <xf numFmtId="3" fontId="44" fillId="0" borderId="3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44" fillId="0" borderId="0" xfId="1" applyNumberFormat="1" applyFont="1" applyFill="1" applyBorder="1" applyAlignment="1">
      <alignment vertical="center"/>
    </xf>
    <xf numFmtId="164" fontId="44" fillId="0" borderId="0" xfId="1" applyNumberFormat="1" applyFont="1" applyFill="1" applyBorder="1" applyAlignment="1">
      <alignment vertical="center"/>
    </xf>
    <xf numFmtId="3" fontId="44" fillId="0" borderId="0" xfId="1" applyNumberFormat="1" applyFont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4" fontId="44" fillId="0" borderId="0" xfId="1" applyNumberFormat="1" applyFont="1" applyFill="1" applyBorder="1" applyAlignment="1">
      <alignment vertical="center"/>
    </xf>
    <xf numFmtId="0" fontId="54" fillId="0" borderId="0" xfId="0" applyFont="1" applyBorder="1" applyAlignment="1">
      <alignment vertical="top" wrapText="1"/>
    </xf>
    <xf numFmtId="43" fontId="44" fillId="12" borderId="34" xfId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3" fontId="8" fillId="0" borderId="44" xfId="4" applyNumberFormat="1" applyFont="1" applyFill="1" applyBorder="1" applyAlignment="1">
      <alignment vertical="center"/>
    </xf>
    <xf numFmtId="40" fontId="6" fillId="0" borderId="44" xfId="4" applyNumberFormat="1" applyFont="1" applyFill="1" applyBorder="1" applyAlignment="1">
      <alignment vertical="center"/>
    </xf>
    <xf numFmtId="9" fontId="6" fillId="0" borderId="44" xfId="5" applyNumberFormat="1" applyFont="1" applyFill="1" applyBorder="1" applyAlignment="1">
      <alignment horizontal="center" vertical="center"/>
    </xf>
    <xf numFmtId="10" fontId="6" fillId="0" borderId="44" xfId="5" applyNumberFormat="1" applyFont="1" applyFill="1" applyBorder="1" applyAlignment="1">
      <alignment horizontal="center" vertical="center"/>
    </xf>
    <xf numFmtId="2" fontId="6" fillId="0" borderId="44" xfId="5" applyNumberFormat="1" applyFont="1" applyFill="1" applyBorder="1" applyAlignment="1">
      <alignment horizontal="center" vertical="center"/>
    </xf>
    <xf numFmtId="3" fontId="6" fillId="0" borderId="44" xfId="5" applyNumberFormat="1" applyFont="1" applyFill="1" applyBorder="1" applyAlignment="1">
      <alignment horizontal="center" vertical="center"/>
    </xf>
    <xf numFmtId="3" fontId="15" fillId="5" borderId="41" xfId="0" applyNumberFormat="1" applyFont="1" applyFill="1" applyBorder="1" applyAlignment="1">
      <alignment horizontal="center" vertical="center"/>
    </xf>
    <xf numFmtId="3" fontId="15" fillId="5" borderId="45" xfId="0" applyNumberFormat="1" applyFont="1" applyFill="1" applyBorder="1" applyAlignment="1">
      <alignment horizontal="center" vertical="center"/>
    </xf>
    <xf numFmtId="3" fontId="15" fillId="5" borderId="42" xfId="0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3" fontId="9" fillId="5" borderId="42" xfId="0" applyNumberFormat="1" applyFont="1" applyFill="1" applyBorder="1" applyAlignment="1">
      <alignment horizontal="center" vertical="justify"/>
    </xf>
    <xf numFmtId="0" fontId="16" fillId="3" borderId="46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3" fontId="16" fillId="3" borderId="47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3" fontId="49" fillId="0" borderId="51" xfId="1" applyNumberFormat="1" applyFont="1" applyFill="1" applyBorder="1" applyAlignment="1">
      <alignment vertical="center"/>
    </xf>
    <xf numFmtId="164" fontId="49" fillId="0" borderId="51" xfId="1" applyNumberFormat="1" applyFont="1" applyFill="1" applyBorder="1" applyAlignment="1">
      <alignment vertical="center"/>
    </xf>
    <xf numFmtId="4" fontId="49" fillId="0" borderId="51" xfId="1" applyNumberFormat="1" applyFont="1" applyFill="1" applyBorder="1" applyAlignment="1">
      <alignment vertical="center"/>
    </xf>
    <xf numFmtId="0" fontId="49" fillId="0" borderId="7" xfId="0" applyFont="1" applyFill="1" applyBorder="1" applyAlignment="1">
      <alignment vertical="center" wrapText="1"/>
    </xf>
    <xf numFmtId="9" fontId="6" fillId="0" borderId="2" xfId="9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9" fontId="5" fillId="0" borderId="0" xfId="0" applyNumberFormat="1" applyFont="1" applyAlignment="1">
      <alignment horizontal="center"/>
    </xf>
    <xf numFmtId="15" fontId="6" fillId="0" borderId="55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3" fontId="8" fillId="0" borderId="55" xfId="4" applyNumberFormat="1" applyFont="1" applyFill="1" applyBorder="1" applyAlignment="1">
      <alignment vertical="center"/>
    </xf>
    <xf numFmtId="4" fontId="6" fillId="0" borderId="55" xfId="4" applyNumberFormat="1" applyFont="1" applyFill="1" applyBorder="1" applyAlignment="1">
      <alignment horizontal="center" vertical="center"/>
    </xf>
    <xf numFmtId="2" fontId="6" fillId="0" borderId="55" xfId="5" applyNumberFormat="1" applyFont="1" applyFill="1" applyBorder="1" applyAlignment="1">
      <alignment horizontal="center" vertical="center"/>
    </xf>
    <xf numFmtId="0" fontId="48" fillId="0" borderId="61" xfId="0" applyFont="1" applyBorder="1" applyAlignment="1">
      <alignment horizontal="center"/>
    </xf>
    <xf numFmtId="164" fontId="48" fillId="0" borderId="0" xfId="1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164" fontId="49" fillId="0" borderId="8" xfId="1" applyNumberFormat="1" applyFont="1" applyFill="1" applyBorder="1" applyAlignment="1">
      <alignment vertical="center"/>
    </xf>
    <xf numFmtId="43" fontId="13" fillId="0" borderId="0" xfId="9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49" fontId="6" fillId="4" borderId="55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justify" vertical="center" wrapText="1"/>
    </xf>
    <xf numFmtId="3" fontId="8" fillId="4" borderId="55" xfId="4" applyNumberFormat="1" applyFont="1" applyFill="1" applyBorder="1" applyAlignment="1">
      <alignment vertical="center"/>
    </xf>
    <xf numFmtId="3" fontId="8" fillId="0" borderId="55" xfId="8" applyNumberFormat="1" applyFont="1" applyFill="1" applyBorder="1" applyAlignment="1">
      <alignment vertical="center"/>
    </xf>
    <xf numFmtId="10" fontId="6" fillId="0" borderId="55" xfId="5" applyNumberFormat="1" applyFont="1" applyFill="1" applyBorder="1" applyAlignment="1">
      <alignment horizontal="center" vertical="center" wrapText="1"/>
    </xf>
    <xf numFmtId="49" fontId="6" fillId="0" borderId="55" xfId="5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9" fontId="6" fillId="0" borderId="55" xfId="9" applyNumberFormat="1" applyFont="1" applyFill="1" applyBorder="1" applyAlignment="1">
      <alignment horizontal="center" vertical="center"/>
    </xf>
    <xf numFmtId="3" fontId="35" fillId="0" borderId="2" xfId="4" applyNumberFormat="1" applyFont="1" applyFill="1" applyBorder="1" applyAlignment="1">
      <alignment vertical="center"/>
    </xf>
    <xf numFmtId="0" fontId="6" fillId="0" borderId="6" xfId="3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/>
    </xf>
    <xf numFmtId="0" fontId="6" fillId="0" borderId="71" xfId="0" applyFont="1" applyFill="1" applyBorder="1" applyAlignment="1">
      <alignment horizontal="center" vertical="center" wrapText="1"/>
    </xf>
    <xf numFmtId="15" fontId="6" fillId="0" borderId="72" xfId="0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49" fontId="6" fillId="4" borderId="72" xfId="0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justify" vertical="center" wrapText="1"/>
    </xf>
    <xf numFmtId="3" fontId="8" fillId="0" borderId="72" xfId="4" applyNumberFormat="1" applyFont="1" applyFill="1" applyBorder="1" applyAlignment="1">
      <alignment vertical="center"/>
    </xf>
    <xf numFmtId="3" fontId="6" fillId="0" borderId="72" xfId="4" applyNumberFormat="1" applyFont="1" applyFill="1" applyBorder="1" applyAlignment="1">
      <alignment vertical="center"/>
    </xf>
    <xf numFmtId="3" fontId="35" fillId="0" borderId="72" xfId="4" applyNumberFormat="1" applyFont="1" applyFill="1" applyBorder="1" applyAlignment="1">
      <alignment vertical="center"/>
    </xf>
    <xf numFmtId="40" fontId="6" fillId="0" borderId="72" xfId="4" applyNumberFormat="1" applyFont="1" applyFill="1" applyBorder="1" applyAlignment="1">
      <alignment vertical="center"/>
    </xf>
    <xf numFmtId="4" fontId="6" fillId="0" borderId="72" xfId="4" applyNumberFormat="1" applyFont="1" applyFill="1" applyBorder="1" applyAlignment="1">
      <alignment horizontal="center" vertical="center"/>
    </xf>
    <xf numFmtId="9" fontId="6" fillId="0" borderId="72" xfId="5" applyNumberFormat="1" applyFont="1" applyFill="1" applyBorder="1" applyAlignment="1">
      <alignment horizontal="center" vertical="center"/>
    </xf>
    <xf numFmtId="10" fontId="6" fillId="0" borderId="72" xfId="5" applyNumberFormat="1" applyFont="1" applyFill="1" applyBorder="1" applyAlignment="1">
      <alignment horizontal="center" vertical="center"/>
    </xf>
    <xf numFmtId="2" fontId="6" fillId="0" borderId="72" xfId="5" applyNumberFormat="1" applyFont="1" applyFill="1" applyBorder="1" applyAlignment="1">
      <alignment horizontal="center" vertical="center"/>
    </xf>
    <xf numFmtId="3" fontId="6" fillId="0" borderId="72" xfId="5" applyNumberFormat="1" applyFont="1" applyFill="1" applyBorder="1" applyAlignment="1">
      <alignment horizontal="center" vertical="center"/>
    </xf>
    <xf numFmtId="0" fontId="6" fillId="0" borderId="72" xfId="3" applyFont="1" applyFill="1" applyBorder="1" applyAlignment="1">
      <alignment horizontal="center" vertical="center" wrapText="1"/>
    </xf>
    <xf numFmtId="0" fontId="6" fillId="0" borderId="73" xfId="3" applyFont="1" applyFill="1" applyBorder="1" applyAlignment="1">
      <alignment horizontal="center" vertical="center" wrapText="1"/>
    </xf>
    <xf numFmtId="0" fontId="10" fillId="3" borderId="46" xfId="3" applyFont="1" applyFill="1" applyBorder="1" applyAlignment="1">
      <alignment horizontal="center" vertical="center" wrapText="1"/>
    </xf>
    <xf numFmtId="0" fontId="10" fillId="3" borderId="47" xfId="3" applyFont="1" applyFill="1" applyBorder="1" applyAlignment="1">
      <alignment horizontal="center" vertical="center" wrapText="1"/>
    </xf>
    <xf numFmtId="0" fontId="28" fillId="7" borderId="47" xfId="3" applyFont="1" applyFill="1" applyBorder="1" applyAlignment="1">
      <alignment horizontal="center" vertical="center" wrapText="1"/>
    </xf>
    <xf numFmtId="3" fontId="10" fillId="8" borderId="47" xfId="3" applyNumberFormat="1" applyFont="1" applyFill="1" applyBorder="1" applyAlignment="1">
      <alignment horizontal="center" vertical="center" wrapText="1"/>
    </xf>
    <xf numFmtId="3" fontId="10" fillId="3" borderId="47" xfId="3" applyNumberFormat="1" applyFont="1" applyFill="1" applyBorder="1" applyAlignment="1">
      <alignment horizontal="center" vertical="center" wrapText="1"/>
    </xf>
    <xf numFmtId="40" fontId="10" fillId="3" borderId="47" xfId="3" applyNumberFormat="1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3" applyFont="1" applyFill="1" applyBorder="1" applyAlignment="1">
      <alignment horizontal="center" vertical="center" wrapText="1"/>
    </xf>
    <xf numFmtId="9" fontId="6" fillId="0" borderId="2" xfId="3" applyNumberFormat="1" applyFont="1" applyFill="1" applyBorder="1" applyAlignment="1">
      <alignment horizontal="center" vertical="center" wrapText="1"/>
    </xf>
    <xf numFmtId="0" fontId="6" fillId="0" borderId="36" xfId="3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43" fontId="49" fillId="0" borderId="51" xfId="1" applyNumberFormat="1" applyFont="1" applyFill="1" applyBorder="1" applyAlignment="1">
      <alignment vertical="center"/>
    </xf>
    <xf numFmtId="164" fontId="49" fillId="0" borderId="6" xfId="1" applyNumberFormat="1" applyFont="1" applyFill="1" applyBorder="1" applyAlignment="1">
      <alignment vertical="center"/>
    </xf>
    <xf numFmtId="164" fontId="49" fillId="0" borderId="74" xfId="1" applyNumberFormat="1" applyFont="1" applyFill="1" applyBorder="1" applyAlignment="1">
      <alignment vertical="center"/>
    </xf>
    <xf numFmtId="43" fontId="47" fillId="7" borderId="25" xfId="1" applyFont="1" applyFill="1" applyBorder="1" applyAlignment="1">
      <alignment horizontal="center" vertical="center" wrapText="1"/>
    </xf>
    <xf numFmtId="43" fontId="47" fillId="7" borderId="34" xfId="1" applyFont="1" applyFill="1" applyBorder="1" applyAlignment="1">
      <alignment horizontal="center" vertical="center" wrapText="1"/>
    </xf>
    <xf numFmtId="43" fontId="44" fillId="13" borderId="33" xfId="1" applyFont="1" applyFill="1" applyBorder="1" applyAlignment="1">
      <alignment horizontal="center" vertical="center" wrapText="1"/>
    </xf>
    <xf numFmtId="43" fontId="44" fillId="12" borderId="25" xfId="1" applyFont="1" applyFill="1" applyBorder="1" applyAlignment="1">
      <alignment horizontal="center" vertical="center" wrapText="1"/>
    </xf>
    <xf numFmtId="43" fontId="44" fillId="12" borderId="34" xfId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4" fillId="7" borderId="63" xfId="0" applyFont="1" applyFill="1" applyBorder="1" applyAlignment="1">
      <alignment horizontal="center" vertical="center"/>
    </xf>
    <xf numFmtId="0" fontId="44" fillId="7" borderId="57" xfId="0" applyFont="1" applyFill="1" applyBorder="1" applyAlignment="1">
      <alignment horizontal="center" vertical="center"/>
    </xf>
    <xf numFmtId="0" fontId="44" fillId="7" borderId="59" xfId="0" applyFont="1" applyFill="1" applyBorder="1" applyAlignment="1">
      <alignment horizontal="center" vertical="center"/>
    </xf>
    <xf numFmtId="0" fontId="44" fillId="11" borderId="64" xfId="0" applyFont="1" applyFill="1" applyBorder="1" applyAlignment="1">
      <alignment horizontal="center" vertical="center"/>
    </xf>
    <xf numFmtId="0" fontId="44" fillId="11" borderId="65" xfId="0" applyFont="1" applyFill="1" applyBorder="1" applyAlignment="1">
      <alignment horizontal="center" vertical="center"/>
    </xf>
    <xf numFmtId="0" fontId="44" fillId="11" borderId="31" xfId="0" applyFont="1" applyFill="1" applyBorder="1" applyAlignment="1">
      <alignment horizontal="center" vertical="center"/>
    </xf>
    <xf numFmtId="0" fontId="44" fillId="11" borderId="32" xfId="0" applyFont="1" applyFill="1" applyBorder="1" applyAlignment="1">
      <alignment horizontal="center" vertical="center"/>
    </xf>
    <xf numFmtId="43" fontId="44" fillId="12" borderId="66" xfId="1" applyFont="1" applyFill="1" applyBorder="1" applyAlignment="1">
      <alignment horizontal="center" vertical="center"/>
    </xf>
    <xf numFmtId="43" fontId="44" fillId="12" borderId="67" xfId="1" applyFont="1" applyFill="1" applyBorder="1" applyAlignment="1">
      <alignment horizontal="center" vertical="center"/>
    </xf>
    <xf numFmtId="43" fontId="44" fillId="12" borderId="68" xfId="1" applyFont="1" applyFill="1" applyBorder="1" applyAlignment="1">
      <alignment horizontal="center" vertical="center"/>
    </xf>
    <xf numFmtId="43" fontId="44" fillId="13" borderId="66" xfId="1" applyFont="1" applyFill="1" applyBorder="1" applyAlignment="1">
      <alignment horizontal="center" vertical="center"/>
    </xf>
    <xf numFmtId="43" fontId="44" fillId="13" borderId="67" xfId="1" applyFont="1" applyFill="1" applyBorder="1" applyAlignment="1">
      <alignment horizontal="center" vertical="center"/>
    </xf>
    <xf numFmtId="43" fontId="44" fillId="13" borderId="68" xfId="1" applyFont="1" applyFill="1" applyBorder="1" applyAlignment="1">
      <alignment horizontal="center" vertical="center"/>
    </xf>
    <xf numFmtId="43" fontId="44" fillId="14" borderId="69" xfId="1" applyFont="1" applyFill="1" applyBorder="1" applyAlignment="1">
      <alignment horizontal="center" vertical="center"/>
    </xf>
    <xf numFmtId="43" fontId="44" fillId="14" borderId="30" xfId="1" applyFont="1" applyFill="1" applyBorder="1" applyAlignment="1">
      <alignment horizontal="center" vertical="center"/>
    </xf>
    <xf numFmtId="43" fontId="44" fillId="14" borderId="34" xfId="1" applyFont="1" applyFill="1" applyBorder="1" applyAlignment="1">
      <alignment horizontal="center" vertical="center"/>
    </xf>
    <xf numFmtId="43" fontId="45" fillId="15" borderId="69" xfId="1" applyFont="1" applyFill="1" applyBorder="1" applyAlignment="1">
      <alignment horizontal="center" vertical="center" wrapText="1"/>
    </xf>
    <xf numFmtId="43" fontId="45" fillId="15" borderId="30" xfId="1" applyFont="1" applyFill="1" applyBorder="1" applyAlignment="1">
      <alignment horizontal="center" vertical="center" wrapText="1"/>
    </xf>
    <xf numFmtId="43" fontId="45" fillId="15" borderId="34" xfId="1" applyFont="1" applyFill="1" applyBorder="1" applyAlignment="1">
      <alignment horizontal="center" vertical="center" wrapText="1"/>
    </xf>
    <xf numFmtId="43" fontId="44" fillId="7" borderId="66" xfId="1" applyFont="1" applyFill="1" applyBorder="1" applyAlignment="1">
      <alignment horizontal="center" vertical="center" wrapText="1"/>
    </xf>
    <xf numFmtId="43" fontId="44" fillId="7" borderId="67" xfId="1" applyFont="1" applyFill="1" applyBorder="1" applyAlignment="1">
      <alignment horizontal="center" vertical="center" wrapText="1"/>
    </xf>
    <xf numFmtId="0" fontId="46" fillId="10" borderId="70" xfId="0" applyFont="1" applyFill="1" applyBorder="1" applyAlignment="1">
      <alignment horizontal="center" vertical="center"/>
    </xf>
    <xf numFmtId="0" fontId="46" fillId="10" borderId="58" xfId="0" applyFont="1" applyFill="1" applyBorder="1" applyAlignment="1">
      <alignment horizontal="center" vertical="center"/>
    </xf>
    <xf numFmtId="0" fontId="46" fillId="10" borderId="60" xfId="0" applyFont="1" applyFill="1" applyBorder="1" applyAlignment="1">
      <alignment horizontal="center" vertical="center"/>
    </xf>
    <xf numFmtId="43" fontId="44" fillId="12" borderId="27" xfId="1" applyFont="1" applyFill="1" applyBorder="1" applyAlignment="1">
      <alignment horizontal="center" vertical="top"/>
    </xf>
    <xf numFmtId="43" fontId="44" fillId="12" borderId="28" xfId="1" applyFont="1" applyFill="1" applyBorder="1" applyAlignment="1">
      <alignment horizontal="center" vertical="top"/>
    </xf>
    <xf numFmtId="43" fontId="44" fillId="12" borderId="29" xfId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5" fontId="5" fillId="0" borderId="2" xfId="2" applyNumberFormat="1" applyFont="1" applyFill="1" applyBorder="1" applyAlignment="1">
      <alignment horizontal="center"/>
    </xf>
    <xf numFmtId="165" fontId="5" fillId="0" borderId="6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40" fontId="9" fillId="6" borderId="41" xfId="3" applyNumberFormat="1" applyFont="1" applyFill="1" applyBorder="1" applyAlignment="1">
      <alignment horizontal="center" vertical="center"/>
    </xf>
    <xf numFmtId="40" fontId="9" fillId="6" borderId="23" xfId="3" applyNumberFormat="1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center"/>
    </xf>
    <xf numFmtId="3" fontId="9" fillId="6" borderId="39" xfId="3" applyNumberFormat="1" applyFont="1" applyFill="1" applyBorder="1" applyAlignment="1">
      <alignment horizontal="center" vertical="center"/>
    </xf>
    <xf numFmtId="3" fontId="9" fillId="6" borderId="23" xfId="3" applyNumberFormat="1" applyFont="1" applyFill="1" applyBorder="1" applyAlignment="1">
      <alignment horizontal="center" vertical="center"/>
    </xf>
    <xf numFmtId="3" fontId="9" fillId="6" borderId="41" xfId="3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3" fontId="9" fillId="6" borderId="40" xfId="3" applyNumberFormat="1" applyFont="1" applyFill="1" applyBorder="1" applyAlignment="1">
      <alignment horizontal="center" vertical="center"/>
    </xf>
    <xf numFmtId="40" fontId="9" fillId="6" borderId="42" xfId="3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top"/>
    </xf>
    <xf numFmtId="0" fontId="10" fillId="3" borderId="48" xfId="7" applyFont="1" applyFill="1" applyBorder="1" applyAlignment="1">
      <alignment horizontal="center" vertical="center" wrapText="1"/>
    </xf>
    <xf numFmtId="0" fontId="10" fillId="3" borderId="49" xfId="7" applyFont="1" applyFill="1" applyBorder="1" applyAlignment="1">
      <alignment horizontal="center" vertical="center" wrapText="1"/>
    </xf>
  </cellXfs>
  <cellStyles count="11">
    <cellStyle name="Millares" xfId="1" builtinId="3"/>
    <cellStyle name="Millares 14 10" xfId="8"/>
    <cellStyle name="Millares 2 3" xfId="4"/>
    <cellStyle name="Millares 32" xfId="6"/>
    <cellStyle name="Millares 5" xfId="10"/>
    <cellStyle name="Moneda" xfId="2" builtinId="4"/>
    <cellStyle name="Normal" xfId="0" builtinId="0"/>
    <cellStyle name="Normal 10" xfId="7"/>
    <cellStyle name="Normal 2" xfId="3"/>
    <cellStyle name="Porcentual 14 10" xfId="9"/>
    <cellStyle name="Porcentual 2 3" xfId="5"/>
  </cellStyles>
  <dxfs count="0"/>
  <tableStyles count="0" defaultTableStyle="TableStyleMedium2" defaultPivotStyle="PivotStyleLight16"/>
  <colors>
    <mruColors>
      <color rgb="FFFFCCFF"/>
      <color rgb="FFFF99CC"/>
      <color rgb="FF66FF66"/>
      <color rgb="FFCC99FF"/>
      <color rgb="FFFFFF66"/>
      <color rgb="FF66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706164</xdr:colOff>
      <xdr:row>5</xdr:row>
      <xdr:rowOff>49269</xdr:rowOff>
    </xdr:from>
    <xdr:to>
      <xdr:col>24</xdr:col>
      <xdr:colOff>2676854</xdr:colOff>
      <xdr:row>8</xdr:row>
      <xdr:rowOff>361293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1854" y="1478019"/>
          <a:ext cx="5419397" cy="2561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98534</xdr:colOff>
      <xdr:row>5</xdr:row>
      <xdr:rowOff>32845</xdr:rowOff>
    </xdr:from>
    <xdr:to>
      <xdr:col>1</xdr:col>
      <xdr:colOff>2956033</xdr:colOff>
      <xdr:row>8</xdr:row>
      <xdr:rowOff>443405</xdr:rowOff>
    </xdr:to>
    <xdr:pic>
      <xdr:nvPicPr>
        <xdr:cNvPr id="4" name="Imagen 3" descr="D:\Mi Información\Downloads\HERALDICA 2019-2021 (2)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61595"/>
          <a:ext cx="2857499" cy="26604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9525</xdr:rowOff>
    </xdr:from>
    <xdr:to>
      <xdr:col>2</xdr:col>
      <xdr:colOff>314326</xdr:colOff>
      <xdr:row>3</xdr:row>
      <xdr:rowOff>0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00025"/>
          <a:ext cx="16002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171450</xdr:colOff>
      <xdr:row>1</xdr:row>
      <xdr:rowOff>1</xdr:rowOff>
    </xdr:from>
    <xdr:to>
      <xdr:col>21</xdr:col>
      <xdr:colOff>10267</xdr:colOff>
      <xdr:row>3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9650" y="190501"/>
          <a:ext cx="2943967" cy="1314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9525</xdr:rowOff>
    </xdr:from>
    <xdr:to>
      <xdr:col>2</xdr:col>
      <xdr:colOff>314326</xdr:colOff>
      <xdr:row>4</xdr:row>
      <xdr:rowOff>38100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00025"/>
          <a:ext cx="16002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552450</xdr:colOff>
      <xdr:row>0</xdr:row>
      <xdr:rowOff>180974</xdr:rowOff>
    </xdr:from>
    <xdr:to>
      <xdr:col>20</xdr:col>
      <xdr:colOff>695324</xdr:colOff>
      <xdr:row>4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180974"/>
          <a:ext cx="2247899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190499</xdr:rowOff>
    </xdr:from>
    <xdr:to>
      <xdr:col>2</xdr:col>
      <xdr:colOff>9525</xdr:colOff>
      <xdr:row>4</xdr:row>
      <xdr:rowOff>38100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90499"/>
          <a:ext cx="1419224" cy="13144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228600</xdr:colOff>
      <xdr:row>1</xdr:row>
      <xdr:rowOff>9525</xdr:rowOff>
    </xdr:from>
    <xdr:to>
      <xdr:col>21</xdr:col>
      <xdr:colOff>0</xdr:colOff>
      <xdr:row>4</xdr:row>
      <xdr:rowOff>9524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200025"/>
          <a:ext cx="2114550" cy="1276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S25"/>
  <sheetViews>
    <sheetView tabSelected="1" zoomScale="58" zoomScaleNormal="58" workbookViewId="0">
      <pane ySplit="1" topLeftCell="A2" activePane="bottomLeft" state="frozen"/>
      <selection pane="bottomLeft" activeCell="AA8" sqref="AA8"/>
    </sheetView>
  </sheetViews>
  <sheetFormatPr baseColWidth="10" defaultRowHeight="15"/>
  <cols>
    <col min="1" max="1" width="5.28515625" style="141" customWidth="1"/>
    <col min="2" max="2" width="55.42578125" customWidth="1"/>
    <col min="3" max="3" width="30.42578125" customWidth="1"/>
    <col min="4" max="4" width="26.7109375" customWidth="1"/>
    <col min="5" max="5" width="24.28515625" style="142" hidden="1" customWidth="1"/>
    <col min="6" max="6" width="27.7109375" style="142" hidden="1" customWidth="1"/>
    <col min="7" max="7" width="28.140625" style="142" hidden="1" customWidth="1"/>
    <col min="8" max="8" width="21.28515625" style="142" hidden="1" customWidth="1"/>
    <col min="9" max="10" width="28" style="142" hidden="1" customWidth="1"/>
    <col min="11" max="11" width="22.28515625" style="142" hidden="1" customWidth="1"/>
    <col min="12" max="12" width="23.28515625" style="142" hidden="1" customWidth="1"/>
    <col min="13" max="13" width="24.85546875" style="142" hidden="1" customWidth="1"/>
    <col min="14" max="14" width="23.7109375" style="142" hidden="1" customWidth="1"/>
    <col min="15" max="15" width="19.85546875" style="142" hidden="1" customWidth="1"/>
    <col min="16" max="18" width="20.42578125" style="142" hidden="1" customWidth="1"/>
    <col min="19" max="19" width="26.42578125" style="142" customWidth="1"/>
    <col min="20" max="20" width="25.85546875" style="142" customWidth="1"/>
    <col min="21" max="22" width="29.5703125" style="142" customWidth="1"/>
    <col min="23" max="24" width="25.85546875" style="142" customWidth="1"/>
    <col min="25" max="25" width="41.140625" style="141" customWidth="1"/>
    <col min="26" max="26" width="22.28515625" style="141" customWidth="1"/>
    <col min="27" max="27" width="47.42578125" style="141" customWidth="1"/>
    <col min="28" max="28" width="28.85546875" style="141" customWidth="1"/>
    <col min="29" max="31" width="11.42578125" style="141"/>
    <col min="32" max="32" width="16.42578125" style="141" bestFit="1" customWidth="1"/>
    <col min="33" max="71" width="11.42578125" style="141"/>
  </cols>
  <sheetData>
    <row r="2" spans="1:71" ht="27" customHeight="1">
      <c r="C2" s="142"/>
      <c r="D2" s="175"/>
    </row>
    <row r="3" spans="1:71" ht="27" customHeight="1">
      <c r="C3" s="142"/>
      <c r="D3" s="175"/>
    </row>
    <row r="4" spans="1:71" ht="27" customHeight="1">
      <c r="C4" s="142"/>
      <c r="D4" s="175"/>
    </row>
    <row r="6" spans="1:71" s="178" customFormat="1" ht="60.75" customHeight="1">
      <c r="A6" s="176"/>
      <c r="B6" s="307" t="s">
        <v>256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177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</row>
    <row r="7" spans="1:71" ht="68.25" customHeight="1">
      <c r="A7" s="176"/>
      <c r="B7" s="308" t="s">
        <v>257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179"/>
    </row>
    <row r="8" spans="1:71" s="178" customFormat="1" ht="48" customHeight="1">
      <c r="A8" s="180"/>
      <c r="B8" s="309" t="s">
        <v>258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18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</row>
    <row r="9" spans="1:71" s="178" customFormat="1" ht="36">
      <c r="A9" s="180"/>
      <c r="B9" s="310">
        <v>2021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18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</row>
    <row r="10" spans="1:71" s="178" customFormat="1" ht="36">
      <c r="A10" s="180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</row>
    <row r="11" spans="1:71" s="178" customFormat="1" ht="36">
      <c r="A11" s="180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</row>
    <row r="12" spans="1:71" ht="33" customHeight="1" thickBot="1">
      <c r="Y12" s="183" t="s">
        <v>386</v>
      </c>
    </row>
    <row r="13" spans="1:71" s="5" customFormat="1" ht="23.25">
      <c r="A13" s="184"/>
      <c r="B13" s="311" t="s">
        <v>259</v>
      </c>
      <c r="C13" s="314" t="s">
        <v>260</v>
      </c>
      <c r="D13" s="315"/>
      <c r="E13" s="318" t="s">
        <v>261</v>
      </c>
      <c r="F13" s="319"/>
      <c r="G13" s="319"/>
      <c r="H13" s="319"/>
      <c r="I13" s="319"/>
      <c r="J13" s="320"/>
      <c r="K13" s="321" t="s">
        <v>262</v>
      </c>
      <c r="L13" s="322"/>
      <c r="M13" s="322"/>
      <c r="N13" s="322"/>
      <c r="O13" s="322"/>
      <c r="P13" s="323"/>
      <c r="Q13" s="324" t="s">
        <v>263</v>
      </c>
      <c r="R13" s="327" t="s">
        <v>264</v>
      </c>
      <c r="S13" s="330" t="s">
        <v>265</v>
      </c>
      <c r="T13" s="331"/>
      <c r="U13" s="331"/>
      <c r="V13" s="331"/>
      <c r="W13" s="331"/>
      <c r="X13" s="331"/>
      <c r="Y13" s="332" t="s">
        <v>1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</row>
    <row r="14" spans="1:71" s="5" customFormat="1" ht="21.75" customHeight="1">
      <c r="A14" s="184"/>
      <c r="B14" s="312"/>
      <c r="C14" s="316"/>
      <c r="D14" s="317"/>
      <c r="E14" s="305" t="s">
        <v>266</v>
      </c>
      <c r="F14" s="335" t="s">
        <v>267</v>
      </c>
      <c r="G14" s="336"/>
      <c r="H14" s="337"/>
      <c r="I14" s="185"/>
      <c r="J14" s="305" t="s">
        <v>268</v>
      </c>
      <c r="K14" s="304" t="s">
        <v>269</v>
      </c>
      <c r="L14" s="304" t="s">
        <v>270</v>
      </c>
      <c r="M14" s="304" t="s">
        <v>271</v>
      </c>
      <c r="N14" s="304" t="s">
        <v>272</v>
      </c>
      <c r="O14" s="304" t="s">
        <v>273</v>
      </c>
      <c r="P14" s="304" t="s">
        <v>274</v>
      </c>
      <c r="Q14" s="325"/>
      <c r="R14" s="328"/>
      <c r="S14" s="302" t="s">
        <v>258</v>
      </c>
      <c r="T14" s="302" t="s">
        <v>275</v>
      </c>
      <c r="U14" s="302" t="s">
        <v>276</v>
      </c>
      <c r="V14" s="302" t="s">
        <v>277</v>
      </c>
      <c r="W14" s="302" t="s">
        <v>278</v>
      </c>
      <c r="X14" s="302" t="s">
        <v>273</v>
      </c>
      <c r="Y14" s="333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</row>
    <row r="15" spans="1:71" s="189" customFormat="1" ht="62.25" customHeight="1">
      <c r="A15" s="186"/>
      <c r="B15" s="313"/>
      <c r="C15" s="187" t="s">
        <v>279</v>
      </c>
      <c r="D15" s="187" t="s">
        <v>280</v>
      </c>
      <c r="E15" s="306"/>
      <c r="F15" s="188" t="s">
        <v>269</v>
      </c>
      <c r="G15" s="188" t="s">
        <v>281</v>
      </c>
      <c r="H15" s="188" t="s">
        <v>271</v>
      </c>
      <c r="I15" s="217" t="s">
        <v>282</v>
      </c>
      <c r="J15" s="306"/>
      <c r="K15" s="304"/>
      <c r="L15" s="304"/>
      <c r="M15" s="304"/>
      <c r="N15" s="304"/>
      <c r="O15" s="304"/>
      <c r="P15" s="304"/>
      <c r="Q15" s="326"/>
      <c r="R15" s="329"/>
      <c r="S15" s="303"/>
      <c r="T15" s="303"/>
      <c r="U15" s="303"/>
      <c r="V15" s="303"/>
      <c r="W15" s="303"/>
      <c r="X15" s="303"/>
      <c r="Y15" s="334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</row>
    <row r="16" spans="1:71" s="189" customFormat="1" ht="15.75" customHeight="1" thickBot="1">
      <c r="A16" s="186"/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1"/>
      <c r="T16" s="251"/>
      <c r="U16" s="251"/>
      <c r="V16" s="251"/>
      <c r="W16" s="251"/>
      <c r="X16" s="251"/>
      <c r="Y16" s="252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</row>
    <row r="17" spans="1:71" s="4" customFormat="1" ht="35.1" customHeight="1">
      <c r="A17" s="190"/>
      <c r="B17" s="191" t="s">
        <v>283</v>
      </c>
      <c r="C17" s="192">
        <f>'PDM '!C5:E5</f>
        <v>122623933</v>
      </c>
      <c r="D17" s="193">
        <f>'PDM '!G43</f>
        <v>110310592.95999998</v>
      </c>
      <c r="E17" s="192">
        <f>2441670.73+4951692.74+6940997.76</f>
        <v>14334361.23</v>
      </c>
      <c r="F17" s="192">
        <f>8709986.46+1989075.35+2006057.02</f>
        <v>12705118.83</v>
      </c>
      <c r="G17" s="192">
        <f>3238060.42+540154.09+1250293.75+26202632.67+84066</f>
        <v>31315206.93</v>
      </c>
      <c r="H17" s="192">
        <f>368485.6+152879.03+34617.23+183444.16</f>
        <v>739426.02</v>
      </c>
      <c r="I17" s="192">
        <v>0</v>
      </c>
      <c r="J17" s="192">
        <f>SUM(E17:I17)</f>
        <v>59094113.010000005</v>
      </c>
      <c r="K17" s="192"/>
      <c r="L17" s="192"/>
      <c r="M17" s="192"/>
      <c r="N17" s="192"/>
      <c r="O17" s="192"/>
      <c r="P17" s="192"/>
      <c r="Q17" s="192"/>
      <c r="R17" s="192"/>
      <c r="S17" s="192">
        <f>J17</f>
        <v>59094113.010000005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5">
        <f>C17-S17</f>
        <v>63529819.989999995</v>
      </c>
      <c r="Z17" s="196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</row>
    <row r="18" spans="1:71" s="4" customFormat="1" ht="35.1" customHeight="1">
      <c r="A18" s="190"/>
      <c r="B18" s="197" t="s">
        <v>284</v>
      </c>
      <c r="C18" s="198">
        <v>242000</v>
      </c>
      <c r="D18" s="199">
        <f>C18</f>
        <v>242000</v>
      </c>
      <c r="E18" s="199">
        <v>0</v>
      </c>
      <c r="F18" s="199">
        <v>0</v>
      </c>
      <c r="G18" s="199">
        <v>0</v>
      </c>
      <c r="H18" s="200"/>
      <c r="I18" s="200"/>
      <c r="J18" s="200">
        <f t="shared" ref="J18:J20" si="0">SUM(E18:H18)</f>
        <v>0</v>
      </c>
      <c r="K18" s="200"/>
      <c r="L18" s="200"/>
      <c r="M18" s="200"/>
      <c r="N18" s="200"/>
      <c r="O18" s="200"/>
      <c r="P18" s="200"/>
      <c r="Q18" s="200"/>
      <c r="R18" s="200"/>
      <c r="S18" s="199">
        <v>0</v>
      </c>
      <c r="T18" s="199">
        <v>0</v>
      </c>
      <c r="U18" s="199">
        <v>2320</v>
      </c>
      <c r="V18" s="199">
        <v>0</v>
      </c>
      <c r="W18" s="199">
        <v>0</v>
      </c>
      <c r="X18" s="199">
        <v>31604.2</v>
      </c>
      <c r="Y18" s="201">
        <f t="shared" ref="Y18:Y23" si="1">C18-S18-T18-V18-W18-X18-U18</f>
        <v>208075.8</v>
      </c>
      <c r="Z18" s="202"/>
      <c r="AA18" s="190"/>
      <c r="AB18" s="190"/>
      <c r="AC18" s="190"/>
      <c r="AD18" s="190"/>
      <c r="AE18" s="190"/>
      <c r="AF18" s="196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</row>
    <row r="19" spans="1:71" s="4" customFormat="1" ht="50.25" customHeight="1">
      <c r="A19" s="190"/>
      <c r="B19" s="203" t="s">
        <v>285</v>
      </c>
      <c r="C19" s="200">
        <v>70079.94</v>
      </c>
      <c r="D19" s="199">
        <f>C19</f>
        <v>70079.94</v>
      </c>
      <c r="E19" s="199">
        <v>0</v>
      </c>
      <c r="F19" s="199">
        <v>0</v>
      </c>
      <c r="G19" s="199">
        <v>0</v>
      </c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199">
        <v>0</v>
      </c>
      <c r="T19" s="199">
        <v>0</v>
      </c>
      <c r="U19" s="199">
        <v>10809.05</v>
      </c>
      <c r="V19" s="199">
        <v>0</v>
      </c>
      <c r="W19" s="199">
        <v>0</v>
      </c>
      <c r="X19" s="199">
        <v>34108.639999999999</v>
      </c>
      <c r="Y19" s="201">
        <f t="shared" si="1"/>
        <v>25162.250000000004</v>
      </c>
      <c r="Z19" s="202"/>
      <c r="AA19" s="190"/>
      <c r="AB19" s="190"/>
      <c r="AC19" s="190"/>
      <c r="AD19" s="190"/>
      <c r="AE19" s="190"/>
      <c r="AF19" s="204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</row>
    <row r="20" spans="1:71" s="4" customFormat="1" ht="50.25" customHeight="1">
      <c r="A20" s="190"/>
      <c r="B20" s="203" t="s">
        <v>286</v>
      </c>
      <c r="C20" s="200">
        <v>606119992</v>
      </c>
      <c r="D20" s="199">
        <f>FORTAMUNDF!G16</f>
        <v>606119992</v>
      </c>
      <c r="E20" s="199"/>
      <c r="F20" s="199">
        <v>0</v>
      </c>
      <c r="G20" s="199">
        <v>0</v>
      </c>
      <c r="H20" s="200"/>
      <c r="I20" s="200"/>
      <c r="J20" s="200">
        <f t="shared" si="0"/>
        <v>0</v>
      </c>
      <c r="K20" s="200"/>
      <c r="L20" s="200"/>
      <c r="M20" s="200"/>
      <c r="N20" s="200"/>
      <c r="O20" s="200"/>
      <c r="P20" s="200"/>
      <c r="Q20" s="200"/>
      <c r="R20" s="200"/>
      <c r="S20" s="199">
        <v>0</v>
      </c>
      <c r="T20" s="199">
        <f>FORTAMUNDF!I12</f>
        <v>226987913.25999999</v>
      </c>
      <c r="U20" s="199">
        <f>FORTAMUNDF!I13+FORTAMUNDF!I14</f>
        <v>51198462.319999993</v>
      </c>
      <c r="V20" s="199">
        <v>0</v>
      </c>
      <c r="W20" s="199">
        <v>0</v>
      </c>
      <c r="X20" s="199">
        <v>0</v>
      </c>
      <c r="Y20" s="201">
        <f t="shared" si="1"/>
        <v>327933616.42000002</v>
      </c>
      <c r="Z20" s="202"/>
      <c r="AA20" s="190"/>
      <c r="AB20" s="190"/>
      <c r="AC20" s="190"/>
      <c r="AD20" s="190"/>
      <c r="AE20" s="190"/>
      <c r="AF20" s="204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</row>
    <row r="21" spans="1:71" s="190" customFormat="1" ht="35.1" customHeight="1">
      <c r="B21" s="197" t="s">
        <v>287</v>
      </c>
      <c r="C21" s="200">
        <f>FISMDF!C6</f>
        <v>222467110</v>
      </c>
      <c r="D21" s="200">
        <f>FISMDF!C7</f>
        <v>156062045.463</v>
      </c>
      <c r="E21" s="200">
        <f>9636409.1+1200118.75+18009483.39</f>
        <v>28846011.240000002</v>
      </c>
      <c r="F21" s="199">
        <v>0</v>
      </c>
      <c r="G21" s="199">
        <v>0</v>
      </c>
      <c r="H21" s="200">
        <f>102430.16+283390.16</f>
        <v>385820.31999999995</v>
      </c>
      <c r="I21" s="199">
        <v>0</v>
      </c>
      <c r="J21" s="200">
        <f>SUM(E21:I21)</f>
        <v>29231831.560000002</v>
      </c>
      <c r="K21" s="200"/>
      <c r="L21" s="200"/>
      <c r="M21" s="200"/>
      <c r="N21" s="200"/>
      <c r="O21" s="200"/>
      <c r="P21" s="200"/>
      <c r="Q21" s="200"/>
      <c r="R21" s="200"/>
      <c r="S21" s="199">
        <f>J21</f>
        <v>29231831.560000002</v>
      </c>
      <c r="T21" s="199">
        <v>0</v>
      </c>
      <c r="U21" s="199">
        <v>0</v>
      </c>
      <c r="V21" s="199">
        <v>0</v>
      </c>
      <c r="W21" s="199">
        <v>15112934</v>
      </c>
      <c r="X21" s="199">
        <v>0</v>
      </c>
      <c r="Y21" s="201">
        <f t="shared" si="1"/>
        <v>178122344.44</v>
      </c>
      <c r="Z21" s="202"/>
    </row>
    <row r="22" spans="1:71" s="190" customFormat="1" ht="90" customHeight="1">
      <c r="B22" s="203" t="s">
        <v>383</v>
      </c>
      <c r="C22" s="200">
        <v>200000</v>
      </c>
      <c r="D22" s="200">
        <f>C22</f>
        <v>200000</v>
      </c>
      <c r="E22" s="199">
        <v>0</v>
      </c>
      <c r="F22" s="199">
        <v>0</v>
      </c>
      <c r="G22" s="199">
        <v>0</v>
      </c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199">
        <v>0</v>
      </c>
      <c r="T22" s="199">
        <v>0</v>
      </c>
      <c r="U22" s="199">
        <v>0</v>
      </c>
      <c r="V22" s="199">
        <v>0</v>
      </c>
      <c r="W22" s="199">
        <f>C22</f>
        <v>200000</v>
      </c>
      <c r="X22" s="199">
        <v>0</v>
      </c>
      <c r="Y22" s="300">
        <f t="shared" si="1"/>
        <v>0</v>
      </c>
      <c r="Z22" s="202"/>
    </row>
    <row r="23" spans="1:71" s="190" customFormat="1" ht="126" customHeight="1" thickBot="1">
      <c r="B23" s="239" t="s">
        <v>385</v>
      </c>
      <c r="C23" s="238">
        <v>8.43</v>
      </c>
      <c r="D23" s="238">
        <v>8.43</v>
      </c>
      <c r="E23" s="255">
        <v>0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7">
        <v>0</v>
      </c>
      <c r="T23" s="237">
        <v>0</v>
      </c>
      <c r="U23" s="237">
        <v>0</v>
      </c>
      <c r="V23" s="237">
        <v>0</v>
      </c>
      <c r="W23" s="299">
        <v>8.43</v>
      </c>
      <c r="X23" s="237">
        <v>0</v>
      </c>
      <c r="Y23" s="301">
        <f t="shared" si="1"/>
        <v>0</v>
      </c>
      <c r="Z23" s="202"/>
    </row>
    <row r="24" spans="1:71" s="210" customFormat="1" ht="78.75" customHeight="1" thickBot="1">
      <c r="A24" s="205"/>
      <c r="B24" s="216" t="s">
        <v>475</v>
      </c>
      <c r="C24" s="207">
        <f t="shared" ref="C24:W24" si="2">SUM(C17:C23)</f>
        <v>951723123.37</v>
      </c>
      <c r="D24" s="208">
        <f t="shared" si="2"/>
        <v>873004718.79299986</v>
      </c>
      <c r="E24" s="208">
        <f t="shared" si="2"/>
        <v>43180372.469999999</v>
      </c>
      <c r="F24" s="208">
        <f t="shared" si="2"/>
        <v>12705118.83</v>
      </c>
      <c r="G24" s="207">
        <f t="shared" si="2"/>
        <v>31315206.93</v>
      </c>
      <c r="H24" s="207">
        <f t="shared" si="2"/>
        <v>1125246.3399999999</v>
      </c>
      <c r="I24" s="208">
        <f t="shared" si="2"/>
        <v>0</v>
      </c>
      <c r="J24" s="207">
        <f t="shared" si="2"/>
        <v>88325944.570000008</v>
      </c>
      <c r="K24" s="208">
        <f t="shared" si="2"/>
        <v>0</v>
      </c>
      <c r="L24" s="208">
        <f t="shared" si="2"/>
        <v>0</v>
      </c>
      <c r="M24" s="208">
        <f t="shared" si="2"/>
        <v>0</v>
      </c>
      <c r="N24" s="208">
        <f t="shared" si="2"/>
        <v>0</v>
      </c>
      <c r="O24" s="208">
        <f t="shared" si="2"/>
        <v>0</v>
      </c>
      <c r="P24" s="208">
        <f t="shared" si="2"/>
        <v>0</v>
      </c>
      <c r="Q24" s="208">
        <f t="shared" si="2"/>
        <v>0</v>
      </c>
      <c r="R24" s="208">
        <f t="shared" si="2"/>
        <v>0</v>
      </c>
      <c r="S24" s="209">
        <f t="shared" si="2"/>
        <v>88325944.570000008</v>
      </c>
      <c r="T24" s="208">
        <f t="shared" si="2"/>
        <v>226987913.25999999</v>
      </c>
      <c r="U24" s="208">
        <f t="shared" si="2"/>
        <v>51211591.36999999</v>
      </c>
      <c r="V24" s="208">
        <f t="shared" si="2"/>
        <v>0</v>
      </c>
      <c r="W24" s="208">
        <f t="shared" si="2"/>
        <v>15312942.43</v>
      </c>
      <c r="X24" s="208">
        <v>0</v>
      </c>
      <c r="Y24" s="209">
        <f>SUM(Y17:Y23)</f>
        <v>569819018.9000001</v>
      </c>
      <c r="Z24" s="214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</row>
    <row r="25" spans="1:71" s="210" customFormat="1" ht="50.25" customHeight="1" thickTop="1">
      <c r="A25" s="205"/>
      <c r="B25" s="206"/>
      <c r="C25" s="211"/>
      <c r="D25" s="215"/>
      <c r="E25" s="212"/>
      <c r="F25" s="212"/>
      <c r="G25" s="211"/>
      <c r="H25" s="211"/>
      <c r="I25" s="212"/>
      <c r="J25" s="211"/>
      <c r="K25" s="212"/>
      <c r="L25" s="212"/>
      <c r="M25" s="212"/>
      <c r="N25" s="212"/>
      <c r="O25" s="212"/>
      <c r="P25" s="212"/>
      <c r="Q25" s="212"/>
      <c r="R25" s="212"/>
      <c r="S25" s="213"/>
      <c r="T25" s="212"/>
      <c r="U25" s="212"/>
      <c r="V25" s="212"/>
      <c r="W25" s="212"/>
      <c r="X25" s="212"/>
      <c r="Y25" s="213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</row>
  </sheetData>
  <mergeCells count="27">
    <mergeCell ref="B6:Y6"/>
    <mergeCell ref="B7:Y7"/>
    <mergeCell ref="B8:Y8"/>
    <mergeCell ref="B9:Y9"/>
    <mergeCell ref="B13:B15"/>
    <mergeCell ref="C13:D14"/>
    <mergeCell ref="E13:J13"/>
    <mergeCell ref="K13:P13"/>
    <mergeCell ref="Q13:Q15"/>
    <mergeCell ref="R13:R15"/>
    <mergeCell ref="S13:X13"/>
    <mergeCell ref="Y13:Y15"/>
    <mergeCell ref="E14:E15"/>
    <mergeCell ref="F14:H14"/>
    <mergeCell ref="J14:J15"/>
    <mergeCell ref="L14:L15"/>
    <mergeCell ref="M14:M15"/>
    <mergeCell ref="N14:N15"/>
    <mergeCell ref="O14:O15"/>
    <mergeCell ref="K14:K15"/>
    <mergeCell ref="X14:X15"/>
    <mergeCell ref="P14:P15"/>
    <mergeCell ref="S14:S15"/>
    <mergeCell ref="T14:T15"/>
    <mergeCell ref="U14:U15"/>
    <mergeCell ref="V14:V15"/>
    <mergeCell ref="W14:W15"/>
  </mergeCells>
  <printOptions horizontalCentered="1"/>
  <pageMargins left="0.19685039370078741" right="0.19685039370078741" top="0" bottom="0" header="0.31496062992125984" footer="0.31496062992125984"/>
  <pageSetup scale="41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Normal="100" workbookViewId="0">
      <pane ySplit="1" topLeftCell="A2" activePane="bottomLeft" state="frozen"/>
      <selection pane="bottomLeft" activeCell="O11" sqref="O11:O41"/>
    </sheetView>
  </sheetViews>
  <sheetFormatPr baseColWidth="10" defaultRowHeight="15"/>
  <cols>
    <col min="1" max="1" width="8.85546875" customWidth="1"/>
    <col min="2" max="2" width="11" customWidth="1"/>
    <col min="3" max="3" width="13" customWidth="1"/>
    <col min="4" max="4" width="11.7109375" customWidth="1"/>
    <col min="5" max="5" width="9.28515625" customWidth="1"/>
    <col min="6" max="6" width="31.42578125" customWidth="1"/>
    <col min="7" max="7" width="15.140625" bestFit="1" customWidth="1"/>
    <col min="8" max="8" width="13" hidden="1" customWidth="1"/>
    <col min="9" max="9" width="15.140625" bestFit="1" customWidth="1"/>
    <col min="10" max="10" width="12.7109375" hidden="1" customWidth="1"/>
    <col min="11" max="11" width="14.42578125" bestFit="1" customWidth="1"/>
    <col min="12" max="12" width="19.85546875" hidden="1" customWidth="1"/>
    <col min="13" max="13" width="12.7109375" customWidth="1"/>
    <col min="14" max="14" width="10.85546875" style="58" customWidth="1"/>
    <col min="15" max="15" width="11.7109375" style="58" customWidth="1"/>
    <col min="16" max="17" width="8.28515625" customWidth="1"/>
    <col min="18" max="18" width="12.5703125" customWidth="1"/>
    <col min="19" max="19" width="12.85546875" customWidth="1"/>
    <col min="20" max="20" width="10.5703125" style="5" customWidth="1"/>
    <col min="21" max="21" width="10.5703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2"/>
    </row>
    <row r="2" spans="1:23" ht="51" customHeight="1">
      <c r="A2" s="342"/>
      <c r="B2" s="342"/>
      <c r="C2" s="343" t="s">
        <v>18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spans="1:23" ht="51" customHeight="1">
      <c r="A3" s="342"/>
      <c r="B3" s="342"/>
      <c r="C3" s="344" t="s">
        <v>174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</row>
    <row r="4" spans="1:23" ht="15.75" thickBot="1">
      <c r="A4" s="1"/>
      <c r="B4" s="1"/>
      <c r="F4" s="2"/>
      <c r="M4" s="1"/>
    </row>
    <row r="5" spans="1:23" s="4" customFormat="1" ht="24.95" customHeight="1">
      <c r="A5" s="345" t="s">
        <v>16</v>
      </c>
      <c r="B5" s="346"/>
      <c r="C5" s="347">
        <v>122623933</v>
      </c>
      <c r="D5" s="347"/>
      <c r="E5" s="348"/>
      <c r="F5" s="6"/>
      <c r="L5" s="145">
        <f>L7-L6</f>
        <v>0</v>
      </c>
      <c r="M5" s="7"/>
      <c r="N5" s="3"/>
      <c r="O5" s="3"/>
      <c r="T5" s="5"/>
    </row>
    <row r="6" spans="1:23" s="4" customFormat="1" ht="34.5" customHeight="1">
      <c r="A6" s="338" t="s">
        <v>17</v>
      </c>
      <c r="B6" s="339"/>
      <c r="C6" s="340">
        <f>G43</f>
        <v>110310592.95999998</v>
      </c>
      <c r="D6" s="340"/>
      <c r="E6" s="341"/>
      <c r="F6" s="6"/>
      <c r="J6" s="146"/>
      <c r="L6" s="147"/>
      <c r="M6" s="7"/>
      <c r="N6" s="3"/>
      <c r="O6" s="3"/>
      <c r="T6" s="5"/>
    </row>
    <row r="7" spans="1:23" s="4" customFormat="1" ht="24.95" customHeight="1">
      <c r="A7" s="353" t="s">
        <v>0</v>
      </c>
      <c r="B7" s="354"/>
      <c r="C7" s="340">
        <f>I43</f>
        <v>59094113.00999999</v>
      </c>
      <c r="D7" s="340"/>
      <c r="E7" s="341"/>
      <c r="F7" s="6"/>
      <c r="L7" s="148"/>
      <c r="M7" s="7"/>
      <c r="N7" s="3"/>
      <c r="O7" s="3"/>
      <c r="T7" s="5"/>
    </row>
    <row r="8" spans="1:23" s="4" customFormat="1" ht="24.95" customHeight="1" thickBot="1">
      <c r="A8" s="355" t="s">
        <v>1</v>
      </c>
      <c r="B8" s="356"/>
      <c r="C8" s="357">
        <f>C6-C7</f>
        <v>51216479.949999988</v>
      </c>
      <c r="D8" s="357"/>
      <c r="E8" s="358"/>
      <c r="F8" s="14"/>
      <c r="G8" s="6"/>
      <c r="H8" s="6"/>
      <c r="I8" s="6"/>
      <c r="M8" s="7"/>
      <c r="N8" s="3"/>
      <c r="O8" s="3"/>
      <c r="T8" s="5"/>
    </row>
    <row r="9" spans="1:23" s="69" customFormat="1" ht="25.5" customHeight="1" thickTop="1" thickBot="1">
      <c r="A9" s="62"/>
      <c r="B9" s="62"/>
      <c r="C9" s="62"/>
      <c r="D9" s="62"/>
      <c r="E9" s="63"/>
      <c r="F9" s="62"/>
      <c r="G9" s="359" t="s">
        <v>2</v>
      </c>
      <c r="H9" s="360"/>
      <c r="I9" s="361" t="s">
        <v>3</v>
      </c>
      <c r="J9" s="360"/>
      <c r="K9" s="349" t="s">
        <v>4</v>
      </c>
      <c r="L9" s="350"/>
      <c r="M9" s="64"/>
      <c r="N9" s="65"/>
      <c r="O9" s="65"/>
      <c r="P9" s="66"/>
      <c r="Q9" s="66"/>
      <c r="R9" s="66"/>
      <c r="S9" s="67"/>
      <c r="T9" s="65"/>
      <c r="U9" s="149" t="s">
        <v>386</v>
      </c>
      <c r="V9" s="65"/>
    </row>
    <row r="10" spans="1:23" s="16" customFormat="1" ht="63.75" customHeight="1" thickBot="1">
      <c r="A10" s="288" t="s">
        <v>5</v>
      </c>
      <c r="B10" s="289" t="s">
        <v>6</v>
      </c>
      <c r="C10" s="289" t="s">
        <v>7</v>
      </c>
      <c r="D10" s="289" t="s">
        <v>152</v>
      </c>
      <c r="E10" s="290" t="s">
        <v>153</v>
      </c>
      <c r="F10" s="289" t="s">
        <v>8</v>
      </c>
      <c r="G10" s="291" t="s">
        <v>9</v>
      </c>
      <c r="H10" s="291" t="s">
        <v>175</v>
      </c>
      <c r="I10" s="292" t="s">
        <v>9</v>
      </c>
      <c r="J10" s="292" t="s">
        <v>175</v>
      </c>
      <c r="K10" s="292" t="s">
        <v>9</v>
      </c>
      <c r="L10" s="293" t="s">
        <v>175</v>
      </c>
      <c r="M10" s="289" t="s">
        <v>10</v>
      </c>
      <c r="N10" s="289" t="s">
        <v>155</v>
      </c>
      <c r="O10" s="289" t="s">
        <v>156</v>
      </c>
      <c r="P10" s="351" t="s">
        <v>11</v>
      </c>
      <c r="Q10" s="352"/>
      <c r="R10" s="294" t="s">
        <v>12</v>
      </c>
      <c r="S10" s="289" t="s">
        <v>157</v>
      </c>
      <c r="T10" s="289" t="s">
        <v>13</v>
      </c>
      <c r="U10" s="295" t="s">
        <v>14</v>
      </c>
      <c r="V10" s="77"/>
    </row>
    <row r="11" spans="1:23" s="69" customFormat="1" ht="89.25" customHeight="1">
      <c r="A11" s="271" t="s">
        <v>19</v>
      </c>
      <c r="B11" s="272">
        <v>44256</v>
      </c>
      <c r="C11" s="273" t="s">
        <v>176</v>
      </c>
      <c r="D11" s="274" t="s">
        <v>160</v>
      </c>
      <c r="E11" s="275" t="s">
        <v>177</v>
      </c>
      <c r="F11" s="276" t="s">
        <v>178</v>
      </c>
      <c r="G11" s="277">
        <f t="shared" ref="G11:G23" si="0">H11</f>
        <v>2581790.5099999998</v>
      </c>
      <c r="H11" s="278">
        <v>2581790.5099999998</v>
      </c>
      <c r="I11" s="277">
        <f t="shared" ref="I11:I41" si="1">J11</f>
        <v>830321.11</v>
      </c>
      <c r="J11" s="279">
        <f>550995.83+182365.43+96959.85</f>
        <v>830321.11</v>
      </c>
      <c r="K11" s="277">
        <f t="shared" ref="K11:K41" si="2">L11</f>
        <v>1751469.4</v>
      </c>
      <c r="L11" s="280">
        <f t="shared" ref="L11:L23" si="3">H11-J11</f>
        <v>1751469.4</v>
      </c>
      <c r="M11" s="281" t="s">
        <v>179</v>
      </c>
      <c r="N11" s="282">
        <f t="shared" ref="N11:N41" si="4">I11/G11</f>
        <v>0.32160669379794105</v>
      </c>
      <c r="O11" s="282">
        <v>0.3866</v>
      </c>
      <c r="P11" s="283" t="s">
        <v>86</v>
      </c>
      <c r="Q11" s="284">
        <v>1</v>
      </c>
      <c r="R11" s="285">
        <v>877190</v>
      </c>
      <c r="S11" s="286" t="s">
        <v>165</v>
      </c>
      <c r="T11" s="286" t="s">
        <v>165</v>
      </c>
      <c r="U11" s="287" t="s">
        <v>166</v>
      </c>
      <c r="V11" s="85"/>
      <c r="W11" s="85"/>
    </row>
    <row r="12" spans="1:23" s="69" customFormat="1" ht="75.75" customHeight="1">
      <c r="A12" s="86" t="s">
        <v>19</v>
      </c>
      <c r="B12" s="8">
        <v>44256</v>
      </c>
      <c r="C12" s="15" t="s">
        <v>180</v>
      </c>
      <c r="D12" s="9" t="s">
        <v>160</v>
      </c>
      <c r="E12" s="50" t="s">
        <v>181</v>
      </c>
      <c r="F12" s="150" t="s">
        <v>182</v>
      </c>
      <c r="G12" s="11">
        <f t="shared" si="0"/>
        <v>2058945.97</v>
      </c>
      <c r="H12" s="151">
        <v>2058945.97</v>
      </c>
      <c r="I12" s="11">
        <f t="shared" si="1"/>
        <v>904469.26</v>
      </c>
      <c r="J12" s="268">
        <f>605893.19+161569.77+137006.3</f>
        <v>904469.26</v>
      </c>
      <c r="K12" s="11">
        <f t="shared" si="2"/>
        <v>1154476.71</v>
      </c>
      <c r="L12" s="91">
        <f t="shared" si="3"/>
        <v>1154476.71</v>
      </c>
      <c r="M12" s="12" t="s">
        <v>179</v>
      </c>
      <c r="N12" s="94">
        <f t="shared" si="4"/>
        <v>0.43928751564083057</v>
      </c>
      <c r="O12" s="94">
        <v>0.4728</v>
      </c>
      <c r="P12" s="95" t="s">
        <v>86</v>
      </c>
      <c r="Q12" s="13">
        <v>1</v>
      </c>
      <c r="R12" s="96">
        <v>877190</v>
      </c>
      <c r="S12" s="152" t="s">
        <v>165</v>
      </c>
      <c r="T12" s="152" t="s">
        <v>165</v>
      </c>
      <c r="U12" s="269" t="s">
        <v>166</v>
      </c>
      <c r="V12" s="85"/>
      <c r="W12" s="85"/>
    </row>
    <row r="13" spans="1:23" s="69" customFormat="1" ht="75.75" customHeight="1">
      <c r="A13" s="86" t="s">
        <v>19</v>
      </c>
      <c r="B13" s="8">
        <v>44196</v>
      </c>
      <c r="C13" s="15" t="s">
        <v>183</v>
      </c>
      <c r="D13" s="9" t="s">
        <v>160</v>
      </c>
      <c r="E13" s="10" t="s">
        <v>184</v>
      </c>
      <c r="F13" s="150" t="s">
        <v>185</v>
      </c>
      <c r="G13" s="11">
        <f t="shared" si="0"/>
        <v>1969208.34</v>
      </c>
      <c r="H13" s="151">
        <v>1969208.34</v>
      </c>
      <c r="I13" s="11">
        <f t="shared" si="1"/>
        <v>1969208.34</v>
      </c>
      <c r="J13" s="268">
        <f>1969208.34</f>
        <v>1969208.34</v>
      </c>
      <c r="K13" s="11">
        <f t="shared" si="2"/>
        <v>0</v>
      </c>
      <c r="L13" s="91">
        <f t="shared" si="3"/>
        <v>0</v>
      </c>
      <c r="M13" s="12" t="s">
        <v>179</v>
      </c>
      <c r="N13" s="94">
        <f t="shared" si="4"/>
        <v>1</v>
      </c>
      <c r="O13" s="94">
        <v>1</v>
      </c>
      <c r="P13" s="95" t="s">
        <v>86</v>
      </c>
      <c r="Q13" s="13">
        <v>1</v>
      </c>
      <c r="R13" s="96">
        <v>877190</v>
      </c>
      <c r="S13" s="152" t="s">
        <v>165</v>
      </c>
      <c r="T13" s="152" t="s">
        <v>165</v>
      </c>
      <c r="U13" s="269" t="s">
        <v>166</v>
      </c>
      <c r="V13" s="85"/>
      <c r="W13" s="85"/>
    </row>
    <row r="14" spans="1:23" s="69" customFormat="1" ht="89.25" customHeight="1">
      <c r="A14" s="86" t="s">
        <v>19</v>
      </c>
      <c r="B14" s="8">
        <v>44256</v>
      </c>
      <c r="C14" s="15" t="s">
        <v>186</v>
      </c>
      <c r="D14" s="9" t="s">
        <v>160</v>
      </c>
      <c r="E14" s="10" t="s">
        <v>187</v>
      </c>
      <c r="F14" s="150" t="s">
        <v>188</v>
      </c>
      <c r="G14" s="11">
        <f t="shared" si="0"/>
        <v>2333550.25</v>
      </c>
      <c r="H14" s="151">
        <v>2333550.25</v>
      </c>
      <c r="I14" s="11">
        <f t="shared" si="1"/>
        <v>1237778.46</v>
      </c>
      <c r="J14" s="268">
        <f>832876.9+204152.93+200748.63</f>
        <v>1237778.46</v>
      </c>
      <c r="K14" s="11">
        <f t="shared" si="2"/>
        <v>1095771.79</v>
      </c>
      <c r="L14" s="91">
        <f t="shared" si="3"/>
        <v>1095771.79</v>
      </c>
      <c r="M14" s="12" t="s">
        <v>179</v>
      </c>
      <c r="N14" s="94">
        <f t="shared" si="4"/>
        <v>0.5304271720739675</v>
      </c>
      <c r="O14" s="94">
        <v>0.58809999999999996</v>
      </c>
      <c r="P14" s="95" t="s">
        <v>86</v>
      </c>
      <c r="Q14" s="13">
        <v>1</v>
      </c>
      <c r="R14" s="96">
        <v>877190</v>
      </c>
      <c r="S14" s="152" t="s">
        <v>165</v>
      </c>
      <c r="T14" s="152" t="s">
        <v>165</v>
      </c>
      <c r="U14" s="269" t="s">
        <v>166</v>
      </c>
      <c r="V14" s="85"/>
      <c r="W14" s="85"/>
    </row>
    <row r="15" spans="1:23" s="69" customFormat="1" ht="89.25" customHeight="1">
      <c r="A15" s="86" t="s">
        <v>19</v>
      </c>
      <c r="B15" s="8">
        <v>44196</v>
      </c>
      <c r="C15" s="15" t="s">
        <v>189</v>
      </c>
      <c r="D15" s="9" t="s">
        <v>160</v>
      </c>
      <c r="E15" s="10" t="s">
        <v>190</v>
      </c>
      <c r="F15" s="150" t="s">
        <v>191</v>
      </c>
      <c r="G15" s="11">
        <f t="shared" si="0"/>
        <v>153468</v>
      </c>
      <c r="H15" s="151">
        <v>153468</v>
      </c>
      <c r="I15" s="11">
        <f t="shared" si="1"/>
        <v>153468</v>
      </c>
      <c r="J15" s="268">
        <v>153468</v>
      </c>
      <c r="K15" s="11">
        <f t="shared" si="2"/>
        <v>0</v>
      </c>
      <c r="L15" s="91">
        <f t="shared" si="3"/>
        <v>0</v>
      </c>
      <c r="M15" s="12" t="s">
        <v>179</v>
      </c>
      <c r="N15" s="94">
        <f t="shared" si="4"/>
        <v>1</v>
      </c>
      <c r="O15" s="94">
        <v>1</v>
      </c>
      <c r="P15" s="95" t="s">
        <v>86</v>
      </c>
      <c r="Q15" s="13">
        <v>1</v>
      </c>
      <c r="R15" s="96">
        <v>877190</v>
      </c>
      <c r="S15" s="152" t="s">
        <v>165</v>
      </c>
      <c r="T15" s="152" t="s">
        <v>165</v>
      </c>
      <c r="U15" s="269" t="s">
        <v>166</v>
      </c>
      <c r="V15" s="85"/>
      <c r="W15" s="85"/>
    </row>
    <row r="16" spans="1:23" s="69" customFormat="1" ht="89.25" customHeight="1">
      <c r="A16" s="86" t="s">
        <v>19</v>
      </c>
      <c r="B16" s="8">
        <v>44256</v>
      </c>
      <c r="C16" s="15" t="s">
        <v>192</v>
      </c>
      <c r="D16" s="9" t="s">
        <v>193</v>
      </c>
      <c r="E16" s="10" t="s">
        <v>194</v>
      </c>
      <c r="F16" s="150" t="s">
        <v>195</v>
      </c>
      <c r="G16" s="11">
        <f t="shared" si="0"/>
        <v>1352090.89</v>
      </c>
      <c r="H16" s="151">
        <v>1352090.89</v>
      </c>
      <c r="I16" s="11">
        <f t="shared" si="1"/>
        <v>229286.09000000003</v>
      </c>
      <c r="J16" s="268">
        <f>129414.32+73115.45+26756.32</f>
        <v>229286.09000000003</v>
      </c>
      <c r="K16" s="11">
        <f t="shared" si="2"/>
        <v>1122804.7999999998</v>
      </c>
      <c r="L16" s="91">
        <f t="shared" si="3"/>
        <v>1122804.7999999998</v>
      </c>
      <c r="M16" s="12" t="s">
        <v>179</v>
      </c>
      <c r="N16" s="94">
        <f t="shared" si="4"/>
        <v>0.16957890308690715</v>
      </c>
      <c r="O16" s="94">
        <v>0.18779999999999999</v>
      </c>
      <c r="P16" s="95" t="s">
        <v>86</v>
      </c>
      <c r="Q16" s="13">
        <v>1</v>
      </c>
      <c r="R16" s="96">
        <v>877190</v>
      </c>
      <c r="S16" s="152" t="s">
        <v>288</v>
      </c>
      <c r="T16" s="152" t="s">
        <v>288</v>
      </c>
      <c r="U16" s="269" t="s">
        <v>288</v>
      </c>
      <c r="V16" s="85"/>
      <c r="W16" s="85"/>
    </row>
    <row r="17" spans="1:23" s="69" customFormat="1" ht="89.25" customHeight="1">
      <c r="A17" s="86" t="s">
        <v>19</v>
      </c>
      <c r="B17" s="8">
        <v>44196</v>
      </c>
      <c r="C17" s="15" t="s">
        <v>196</v>
      </c>
      <c r="D17" s="9" t="s">
        <v>160</v>
      </c>
      <c r="E17" s="10" t="s">
        <v>197</v>
      </c>
      <c r="F17" s="150" t="s">
        <v>198</v>
      </c>
      <c r="G17" s="11">
        <f t="shared" si="0"/>
        <v>1429860.08</v>
      </c>
      <c r="H17" s="151">
        <v>1429860.08</v>
      </c>
      <c r="I17" s="11">
        <f t="shared" si="1"/>
        <v>1429860.08</v>
      </c>
      <c r="J17" s="268">
        <f>1429860.08</f>
        <v>1429860.08</v>
      </c>
      <c r="K17" s="11">
        <f t="shared" si="2"/>
        <v>0</v>
      </c>
      <c r="L17" s="91">
        <f t="shared" si="3"/>
        <v>0</v>
      </c>
      <c r="M17" s="12" t="s">
        <v>179</v>
      </c>
      <c r="N17" s="94">
        <f t="shared" si="4"/>
        <v>1</v>
      </c>
      <c r="O17" s="94">
        <v>1</v>
      </c>
      <c r="P17" s="95" t="s">
        <v>86</v>
      </c>
      <c r="Q17" s="13">
        <v>1</v>
      </c>
      <c r="R17" s="96">
        <v>877190</v>
      </c>
      <c r="S17" s="152" t="s">
        <v>165</v>
      </c>
      <c r="T17" s="152" t="s">
        <v>165</v>
      </c>
      <c r="U17" s="269" t="s">
        <v>166</v>
      </c>
      <c r="V17" s="85"/>
      <c r="W17" s="85"/>
    </row>
    <row r="18" spans="1:23" s="69" customFormat="1" ht="116.25" customHeight="1">
      <c r="A18" s="86" t="s">
        <v>19</v>
      </c>
      <c r="B18" s="8">
        <v>44256</v>
      </c>
      <c r="C18" s="15" t="s">
        <v>199</v>
      </c>
      <c r="D18" s="9" t="s">
        <v>200</v>
      </c>
      <c r="E18" s="10" t="s">
        <v>201</v>
      </c>
      <c r="F18" s="150" t="s">
        <v>202</v>
      </c>
      <c r="G18" s="11">
        <f t="shared" si="0"/>
        <v>4816195.79</v>
      </c>
      <c r="H18" s="151">
        <v>4816195.79</v>
      </c>
      <c r="I18" s="11">
        <f t="shared" si="1"/>
        <v>3107008.92</v>
      </c>
      <c r="J18" s="268">
        <f>1042835.99+1923723.27+140449.66</f>
        <v>3107008.92</v>
      </c>
      <c r="K18" s="11">
        <f t="shared" si="2"/>
        <v>1709186.87</v>
      </c>
      <c r="L18" s="91">
        <f t="shared" si="3"/>
        <v>1709186.87</v>
      </c>
      <c r="M18" s="12" t="s">
        <v>179</v>
      </c>
      <c r="N18" s="94">
        <f t="shared" si="4"/>
        <v>0.64511682154848604</v>
      </c>
      <c r="O18" s="94">
        <v>0.62239999999999995</v>
      </c>
      <c r="P18" s="95" t="s">
        <v>86</v>
      </c>
      <c r="Q18" s="13">
        <v>1</v>
      </c>
      <c r="R18" s="96">
        <v>877190</v>
      </c>
      <c r="S18" s="152" t="s">
        <v>165</v>
      </c>
      <c r="T18" s="152" t="s">
        <v>165</v>
      </c>
      <c r="U18" s="269" t="s">
        <v>166</v>
      </c>
      <c r="V18" s="85"/>
      <c r="W18" s="85"/>
    </row>
    <row r="19" spans="1:23" s="69" customFormat="1" ht="96.75" customHeight="1">
      <c r="A19" s="86" t="s">
        <v>19</v>
      </c>
      <c r="B19" s="8">
        <v>44196</v>
      </c>
      <c r="C19" s="15" t="s">
        <v>203</v>
      </c>
      <c r="D19" s="9" t="s">
        <v>160</v>
      </c>
      <c r="E19" s="10" t="s">
        <v>204</v>
      </c>
      <c r="F19" s="150" t="s">
        <v>205</v>
      </c>
      <c r="G19" s="11" t="s">
        <v>476</v>
      </c>
      <c r="H19" s="151">
        <v>54009.599999999999</v>
      </c>
      <c r="I19" s="11">
        <f t="shared" si="1"/>
        <v>54009.599999999999</v>
      </c>
      <c r="J19" s="268">
        <f>54009.6</f>
        <v>54009.599999999999</v>
      </c>
      <c r="K19" s="11">
        <f t="shared" si="2"/>
        <v>0</v>
      </c>
      <c r="L19" s="91">
        <f t="shared" si="3"/>
        <v>0</v>
      </c>
      <c r="M19" s="152" t="s">
        <v>179</v>
      </c>
      <c r="N19" s="296">
        <v>1</v>
      </c>
      <c r="O19" s="296">
        <v>1</v>
      </c>
      <c r="P19" s="297" t="s">
        <v>86</v>
      </c>
      <c r="Q19" s="152">
        <v>1</v>
      </c>
      <c r="R19" s="298">
        <v>877190</v>
      </c>
      <c r="S19" s="297" t="s">
        <v>165</v>
      </c>
      <c r="T19" s="152" t="s">
        <v>165</v>
      </c>
      <c r="U19" s="269" t="s">
        <v>166</v>
      </c>
      <c r="V19" s="85"/>
      <c r="W19" s="85"/>
    </row>
    <row r="20" spans="1:23" s="69" customFormat="1" ht="96.75" customHeight="1">
      <c r="A20" s="86" t="s">
        <v>19</v>
      </c>
      <c r="B20" s="8">
        <v>44263</v>
      </c>
      <c r="C20" s="15" t="s">
        <v>206</v>
      </c>
      <c r="D20" s="9" t="s">
        <v>160</v>
      </c>
      <c r="E20" s="10" t="s">
        <v>207</v>
      </c>
      <c r="F20" s="150" t="s">
        <v>208</v>
      </c>
      <c r="G20" s="11">
        <f t="shared" si="0"/>
        <v>565415.66</v>
      </c>
      <c r="H20" s="151">
        <v>565415.66</v>
      </c>
      <c r="I20" s="11">
        <f t="shared" si="1"/>
        <v>439705.21</v>
      </c>
      <c r="J20" s="268">
        <f>439705.21</f>
        <v>439705.21</v>
      </c>
      <c r="K20" s="11">
        <f t="shared" si="2"/>
        <v>125710.45000000001</v>
      </c>
      <c r="L20" s="91">
        <f t="shared" si="3"/>
        <v>125710.45000000001</v>
      </c>
      <c r="M20" s="12" t="s">
        <v>179</v>
      </c>
      <c r="N20" s="94">
        <f t="shared" si="4"/>
        <v>0.777667194431792</v>
      </c>
      <c r="O20" s="94">
        <v>1</v>
      </c>
      <c r="P20" s="95" t="s">
        <v>86</v>
      </c>
      <c r="Q20" s="13">
        <v>1</v>
      </c>
      <c r="R20" s="96">
        <v>450</v>
      </c>
      <c r="S20" s="152" t="s">
        <v>165</v>
      </c>
      <c r="T20" s="152" t="s">
        <v>165</v>
      </c>
      <c r="U20" s="269" t="s">
        <v>166</v>
      </c>
      <c r="V20" s="85"/>
      <c r="W20" s="85"/>
    </row>
    <row r="21" spans="1:23" s="69" customFormat="1" ht="126" customHeight="1">
      <c r="A21" s="86" t="s">
        <v>19</v>
      </c>
      <c r="B21" s="8">
        <v>44263</v>
      </c>
      <c r="C21" s="15" t="s">
        <v>209</v>
      </c>
      <c r="D21" s="9" t="s">
        <v>160</v>
      </c>
      <c r="E21" s="10" t="s">
        <v>210</v>
      </c>
      <c r="F21" s="150" t="s">
        <v>211</v>
      </c>
      <c r="G21" s="11">
        <f t="shared" si="0"/>
        <v>955073.18</v>
      </c>
      <c r="H21" s="151">
        <v>955073.18</v>
      </c>
      <c r="I21" s="11">
        <f t="shared" si="1"/>
        <v>599457.18000000005</v>
      </c>
      <c r="J21" s="268">
        <v>599457.18000000005</v>
      </c>
      <c r="K21" s="11">
        <f t="shared" si="2"/>
        <v>355616</v>
      </c>
      <c r="L21" s="91">
        <f t="shared" si="3"/>
        <v>355616</v>
      </c>
      <c r="M21" s="12" t="s">
        <v>179</v>
      </c>
      <c r="N21" s="94">
        <f t="shared" si="4"/>
        <v>0.62765575722689648</v>
      </c>
      <c r="O21" s="94">
        <v>1</v>
      </c>
      <c r="P21" s="95" t="s">
        <v>86</v>
      </c>
      <c r="Q21" s="13">
        <v>1</v>
      </c>
      <c r="R21" s="96">
        <v>5000</v>
      </c>
      <c r="S21" s="152" t="s">
        <v>165</v>
      </c>
      <c r="T21" s="152" t="s">
        <v>165</v>
      </c>
      <c r="U21" s="269" t="s">
        <v>166</v>
      </c>
      <c r="V21" s="85"/>
      <c r="W21" s="85"/>
    </row>
    <row r="22" spans="1:23" ht="91.5" customHeight="1">
      <c r="A22" s="86" t="s">
        <v>19</v>
      </c>
      <c r="B22" s="8">
        <v>44256</v>
      </c>
      <c r="C22" s="15" t="s">
        <v>212</v>
      </c>
      <c r="D22" s="9" t="s">
        <v>160</v>
      </c>
      <c r="E22" s="10" t="s">
        <v>213</v>
      </c>
      <c r="F22" s="153" t="s">
        <v>214</v>
      </c>
      <c r="G22" s="11">
        <f t="shared" si="0"/>
        <v>10069219.43</v>
      </c>
      <c r="H22" s="151">
        <v>10069219.43</v>
      </c>
      <c r="I22" s="11">
        <f t="shared" si="1"/>
        <v>5300326.3900000006</v>
      </c>
      <c r="J22" s="268">
        <f>3671466.18+811271.05+817589.16</f>
        <v>5300326.3900000006</v>
      </c>
      <c r="K22" s="11">
        <f t="shared" si="2"/>
        <v>4768893.0399999991</v>
      </c>
      <c r="L22" s="91">
        <f t="shared" si="3"/>
        <v>4768893.0399999991</v>
      </c>
      <c r="M22" s="12" t="s">
        <v>179</v>
      </c>
      <c r="N22" s="94">
        <f t="shared" si="4"/>
        <v>0.52638900431629587</v>
      </c>
      <c r="O22" s="94">
        <v>0.72589999999999999</v>
      </c>
      <c r="P22" s="95" t="s">
        <v>86</v>
      </c>
      <c r="Q22" s="13">
        <v>1</v>
      </c>
      <c r="R22" s="96">
        <v>877190</v>
      </c>
      <c r="S22" s="152" t="s">
        <v>288</v>
      </c>
      <c r="T22" s="152" t="s">
        <v>288</v>
      </c>
      <c r="U22" s="269" t="s">
        <v>288</v>
      </c>
      <c r="V22" s="85"/>
    </row>
    <row r="23" spans="1:23" ht="45" customHeight="1">
      <c r="A23" s="86" t="s">
        <v>19</v>
      </c>
      <c r="B23" s="8">
        <v>44256</v>
      </c>
      <c r="C23" s="15" t="s">
        <v>215</v>
      </c>
      <c r="D23" s="9" t="s">
        <v>160</v>
      </c>
      <c r="E23" s="10" t="s">
        <v>216</v>
      </c>
      <c r="F23" s="153" t="s">
        <v>217</v>
      </c>
      <c r="G23" s="11">
        <f t="shared" si="0"/>
        <v>887724.47</v>
      </c>
      <c r="H23" s="151">
        <v>887724.47</v>
      </c>
      <c r="I23" s="11">
        <f t="shared" si="1"/>
        <v>191812.22</v>
      </c>
      <c r="J23" s="268">
        <f>130252.64+30442.58+31117</f>
        <v>191812.22</v>
      </c>
      <c r="K23" s="11">
        <f t="shared" si="2"/>
        <v>695912.25</v>
      </c>
      <c r="L23" s="91">
        <f t="shared" si="3"/>
        <v>695912.25</v>
      </c>
      <c r="M23" s="12" t="s">
        <v>179</v>
      </c>
      <c r="N23" s="94">
        <f t="shared" si="4"/>
        <v>0.21607179533983106</v>
      </c>
      <c r="O23" s="94">
        <v>0.2208</v>
      </c>
      <c r="P23" s="95" t="s">
        <v>86</v>
      </c>
      <c r="Q23" s="13">
        <v>1</v>
      </c>
      <c r="R23" s="96">
        <v>877190</v>
      </c>
      <c r="S23" s="152" t="s">
        <v>288</v>
      </c>
      <c r="T23" s="152" t="s">
        <v>288</v>
      </c>
      <c r="U23" s="269" t="s">
        <v>288</v>
      </c>
      <c r="V23" s="85"/>
    </row>
    <row r="24" spans="1:23" ht="45" customHeight="1">
      <c r="A24" s="86" t="s">
        <v>19</v>
      </c>
      <c r="B24" s="8">
        <v>44376</v>
      </c>
      <c r="C24" s="15" t="s">
        <v>466</v>
      </c>
      <c r="D24" s="9" t="s">
        <v>200</v>
      </c>
      <c r="E24" s="10" t="s">
        <v>218</v>
      </c>
      <c r="F24" s="153" t="s">
        <v>219</v>
      </c>
      <c r="G24" s="11">
        <f>H24</f>
        <v>31187843.75</v>
      </c>
      <c r="H24" s="151">
        <v>31187843.75</v>
      </c>
      <c r="I24" s="11">
        <f t="shared" si="1"/>
        <v>29116198.899999999</v>
      </c>
      <c r="J24" s="268">
        <f>540154.09+3081866.72+24829715.68+664462.41</f>
        <v>29116198.899999999</v>
      </c>
      <c r="K24" s="11">
        <f t="shared" si="2"/>
        <v>2071644.8500000015</v>
      </c>
      <c r="L24" s="91">
        <f>H24-J24</f>
        <v>2071644.8500000015</v>
      </c>
      <c r="M24" s="12" t="s">
        <v>179</v>
      </c>
      <c r="N24" s="94">
        <f t="shared" si="4"/>
        <v>0.93357524596422281</v>
      </c>
      <c r="O24" s="94">
        <v>0.92220000000000002</v>
      </c>
      <c r="P24" s="95" t="s">
        <v>86</v>
      </c>
      <c r="Q24" s="13">
        <v>1</v>
      </c>
      <c r="R24" s="96">
        <v>877190</v>
      </c>
      <c r="S24" s="152" t="s">
        <v>165</v>
      </c>
      <c r="T24" s="152" t="s">
        <v>165</v>
      </c>
      <c r="U24" s="269" t="s">
        <v>166</v>
      </c>
      <c r="V24" s="85"/>
    </row>
    <row r="25" spans="1:23" ht="81.75" customHeight="1">
      <c r="A25" s="86" t="s">
        <v>19</v>
      </c>
      <c r="B25" s="8">
        <v>44256</v>
      </c>
      <c r="C25" s="15" t="s">
        <v>220</v>
      </c>
      <c r="D25" s="9" t="s">
        <v>160</v>
      </c>
      <c r="E25" s="10" t="s">
        <v>221</v>
      </c>
      <c r="F25" s="153" t="s">
        <v>222</v>
      </c>
      <c r="G25" s="11">
        <f t="shared" ref="G25:G41" si="5">H25</f>
        <v>1998262.88</v>
      </c>
      <c r="H25" s="151">
        <v>1998262.88</v>
      </c>
      <c r="I25" s="11">
        <f t="shared" si="1"/>
        <v>236004.41</v>
      </c>
      <c r="J25" s="268">
        <f>67557.47+9969.09+158477.85</f>
        <v>236004.41</v>
      </c>
      <c r="K25" s="11">
        <f t="shared" si="2"/>
        <v>1762258.47</v>
      </c>
      <c r="L25" s="91">
        <f t="shared" ref="L25:L41" si="6">H25-J25</f>
        <v>1762258.47</v>
      </c>
      <c r="M25" s="12" t="s">
        <v>179</v>
      </c>
      <c r="N25" s="94">
        <f t="shared" si="4"/>
        <v>0.11810478609300895</v>
      </c>
      <c r="O25" s="94">
        <v>0.19009999999999999</v>
      </c>
      <c r="P25" s="95" t="s">
        <v>86</v>
      </c>
      <c r="Q25" s="13">
        <v>1</v>
      </c>
      <c r="R25" s="96">
        <v>877190</v>
      </c>
      <c r="S25" s="152" t="s">
        <v>165</v>
      </c>
      <c r="T25" s="152" t="s">
        <v>165</v>
      </c>
      <c r="U25" s="269" t="s">
        <v>166</v>
      </c>
      <c r="V25" s="85"/>
    </row>
    <row r="26" spans="1:23" ht="96" customHeight="1">
      <c r="A26" s="86" t="s">
        <v>19</v>
      </c>
      <c r="B26" s="8">
        <v>44258</v>
      </c>
      <c r="C26" s="15" t="s">
        <v>223</v>
      </c>
      <c r="D26" s="9" t="s">
        <v>224</v>
      </c>
      <c r="E26" s="10" t="s">
        <v>225</v>
      </c>
      <c r="F26" s="153" t="s">
        <v>226</v>
      </c>
      <c r="G26" s="11">
        <f t="shared" si="5"/>
        <v>440000.01</v>
      </c>
      <c r="H26" s="151">
        <v>440000.01</v>
      </c>
      <c r="I26" s="11">
        <f t="shared" si="1"/>
        <v>423527.21</v>
      </c>
      <c r="J26" s="268">
        <f>364400+59127.21</f>
        <v>423527.21</v>
      </c>
      <c r="K26" s="11">
        <f t="shared" si="2"/>
        <v>16472.799999999988</v>
      </c>
      <c r="L26" s="91">
        <f t="shared" si="6"/>
        <v>16472.799999999988</v>
      </c>
      <c r="M26" s="12" t="s">
        <v>227</v>
      </c>
      <c r="N26" s="94">
        <f t="shared" si="4"/>
        <v>0.96256181903268601</v>
      </c>
      <c r="O26" s="94">
        <v>1</v>
      </c>
      <c r="P26" s="95" t="s">
        <v>86</v>
      </c>
      <c r="Q26" s="13">
        <v>1</v>
      </c>
      <c r="R26" s="96">
        <v>500</v>
      </c>
      <c r="S26" s="152" t="s">
        <v>165</v>
      </c>
      <c r="T26" s="152" t="s">
        <v>165</v>
      </c>
      <c r="U26" s="269" t="s">
        <v>166</v>
      </c>
      <c r="V26" s="85"/>
    </row>
    <row r="27" spans="1:23" ht="55.5" customHeight="1">
      <c r="A27" s="86" t="s">
        <v>19</v>
      </c>
      <c r="B27" s="8">
        <v>44292</v>
      </c>
      <c r="C27" s="15" t="s">
        <v>228</v>
      </c>
      <c r="D27" s="9" t="s">
        <v>160</v>
      </c>
      <c r="E27" s="10" t="s">
        <v>229</v>
      </c>
      <c r="F27" s="153" t="s">
        <v>230</v>
      </c>
      <c r="G27" s="11">
        <f t="shared" si="5"/>
        <v>4000000</v>
      </c>
      <c r="H27" s="151">
        <v>4000000</v>
      </c>
      <c r="I27" s="11">
        <f t="shared" si="1"/>
        <v>3773984</v>
      </c>
      <c r="J27" s="268">
        <f>507423.2+1967352.8+1299208</f>
        <v>3773984</v>
      </c>
      <c r="K27" s="11">
        <f t="shared" si="2"/>
        <v>226016</v>
      </c>
      <c r="L27" s="91">
        <f t="shared" si="6"/>
        <v>226016</v>
      </c>
      <c r="M27" s="12" t="s">
        <v>227</v>
      </c>
      <c r="N27" s="94">
        <f t="shared" si="4"/>
        <v>0.943496</v>
      </c>
      <c r="O27" s="94">
        <v>0.51160000000000005</v>
      </c>
      <c r="P27" s="95" t="s">
        <v>86</v>
      </c>
      <c r="Q27" s="13">
        <v>1</v>
      </c>
      <c r="R27" s="96">
        <v>877190</v>
      </c>
      <c r="S27" s="152" t="s">
        <v>288</v>
      </c>
      <c r="T27" s="152" t="s">
        <v>288</v>
      </c>
      <c r="U27" s="269" t="s">
        <v>288</v>
      </c>
      <c r="V27" s="85"/>
    </row>
    <row r="28" spans="1:23" ht="73.5" customHeight="1">
      <c r="A28" s="86" t="s">
        <v>19</v>
      </c>
      <c r="B28" s="8">
        <v>44263</v>
      </c>
      <c r="C28" s="15" t="s">
        <v>231</v>
      </c>
      <c r="D28" s="9" t="s">
        <v>160</v>
      </c>
      <c r="E28" s="10" t="s">
        <v>232</v>
      </c>
      <c r="F28" s="153" t="s">
        <v>233</v>
      </c>
      <c r="G28" s="11">
        <f t="shared" si="5"/>
        <v>340460.11</v>
      </c>
      <c r="H28" s="151">
        <v>340460.11</v>
      </c>
      <c r="I28" s="11">
        <f t="shared" si="1"/>
        <v>319917.90999999997</v>
      </c>
      <c r="J28" s="268">
        <f>319917.91</f>
        <v>319917.90999999997</v>
      </c>
      <c r="K28" s="11">
        <f t="shared" si="2"/>
        <v>20542.200000000012</v>
      </c>
      <c r="L28" s="91">
        <f t="shared" si="6"/>
        <v>20542.200000000012</v>
      </c>
      <c r="M28" s="12" t="s">
        <v>227</v>
      </c>
      <c r="N28" s="94">
        <f t="shared" si="4"/>
        <v>0.93966341607538106</v>
      </c>
      <c r="O28" s="94">
        <v>1</v>
      </c>
      <c r="P28" s="95" t="s">
        <v>86</v>
      </c>
      <c r="Q28" s="13">
        <v>1</v>
      </c>
      <c r="R28" s="96">
        <v>450</v>
      </c>
      <c r="S28" s="152" t="s">
        <v>289</v>
      </c>
      <c r="T28" s="152" t="s">
        <v>467</v>
      </c>
      <c r="U28" s="269" t="s">
        <v>468</v>
      </c>
      <c r="V28" s="85"/>
    </row>
    <row r="29" spans="1:23" ht="71.25" customHeight="1">
      <c r="A29" s="86" t="s">
        <v>19</v>
      </c>
      <c r="B29" s="8">
        <v>44277</v>
      </c>
      <c r="C29" s="15" t="s">
        <v>234</v>
      </c>
      <c r="D29" s="9" t="s">
        <v>235</v>
      </c>
      <c r="E29" s="10" t="s">
        <v>236</v>
      </c>
      <c r="F29" s="153" t="s">
        <v>237</v>
      </c>
      <c r="G29" s="11">
        <f t="shared" si="5"/>
        <v>2518288.4700000002</v>
      </c>
      <c r="H29" s="151">
        <v>2518288.4700000002</v>
      </c>
      <c r="I29" s="11">
        <f t="shared" si="1"/>
        <v>1249929.6200000001</v>
      </c>
      <c r="J29" s="268">
        <f>1249929.62</f>
        <v>1249929.6200000001</v>
      </c>
      <c r="K29" s="11">
        <f t="shared" si="2"/>
        <v>1268358.8500000001</v>
      </c>
      <c r="L29" s="91">
        <f t="shared" si="6"/>
        <v>1268358.8500000001</v>
      </c>
      <c r="M29" s="12" t="s">
        <v>227</v>
      </c>
      <c r="N29" s="94">
        <f>I29/G29</f>
        <v>0.49634092157837661</v>
      </c>
      <c r="O29" s="94">
        <v>0.4</v>
      </c>
      <c r="P29" s="95" t="s">
        <v>86</v>
      </c>
      <c r="Q29" s="13">
        <v>1</v>
      </c>
      <c r="R29" s="96">
        <v>555000</v>
      </c>
      <c r="S29" s="152" t="s">
        <v>289</v>
      </c>
      <c r="T29" s="152" t="s">
        <v>290</v>
      </c>
      <c r="U29" s="269" t="s">
        <v>291</v>
      </c>
      <c r="V29" s="85"/>
    </row>
    <row r="30" spans="1:23" ht="90" customHeight="1">
      <c r="A30" s="86" t="s">
        <v>19</v>
      </c>
      <c r="B30" s="8">
        <v>44292</v>
      </c>
      <c r="C30" s="15" t="s">
        <v>238</v>
      </c>
      <c r="D30" s="9" t="s">
        <v>200</v>
      </c>
      <c r="E30" s="10" t="s">
        <v>239</v>
      </c>
      <c r="F30" s="153" t="s">
        <v>240</v>
      </c>
      <c r="G30" s="11">
        <f t="shared" si="5"/>
        <v>7586949.9299999997</v>
      </c>
      <c r="H30" s="151">
        <v>7586949.9299999997</v>
      </c>
      <c r="I30" s="11">
        <f t="shared" si="1"/>
        <v>0</v>
      </c>
      <c r="J30" s="268">
        <v>0</v>
      </c>
      <c r="K30" s="11">
        <f t="shared" si="2"/>
        <v>7586949.9299999997</v>
      </c>
      <c r="L30" s="91">
        <f t="shared" si="6"/>
        <v>7586949.9299999997</v>
      </c>
      <c r="M30" s="12" t="s">
        <v>227</v>
      </c>
      <c r="N30" s="94">
        <f t="shared" si="4"/>
        <v>0</v>
      </c>
      <c r="O30" s="94">
        <v>0</v>
      </c>
      <c r="P30" s="95" t="s">
        <v>20</v>
      </c>
      <c r="Q30" s="13">
        <v>2918.32</v>
      </c>
      <c r="R30" s="96">
        <v>1200</v>
      </c>
      <c r="S30" s="152" t="s">
        <v>165</v>
      </c>
      <c r="T30" s="152" t="s">
        <v>165</v>
      </c>
      <c r="U30" s="269" t="s">
        <v>166</v>
      </c>
      <c r="V30" s="85"/>
    </row>
    <row r="31" spans="1:23" ht="126" customHeight="1">
      <c r="A31" s="86" t="s">
        <v>19</v>
      </c>
      <c r="B31" s="8">
        <v>44292</v>
      </c>
      <c r="C31" s="15" t="s">
        <v>241</v>
      </c>
      <c r="D31" s="9" t="s">
        <v>200</v>
      </c>
      <c r="E31" s="10" t="s">
        <v>242</v>
      </c>
      <c r="F31" s="153" t="s">
        <v>243</v>
      </c>
      <c r="G31" s="11">
        <f t="shared" si="5"/>
        <v>3938444.19</v>
      </c>
      <c r="H31" s="151">
        <v>3938444.19</v>
      </c>
      <c r="I31" s="11">
        <f t="shared" si="1"/>
        <v>1828111.97</v>
      </c>
      <c r="J31" s="11">
        <v>1828111.97</v>
      </c>
      <c r="K31" s="11">
        <f t="shared" si="2"/>
        <v>2110332.2199999997</v>
      </c>
      <c r="L31" s="91">
        <f t="shared" si="6"/>
        <v>2110332.2199999997</v>
      </c>
      <c r="M31" s="12" t="s">
        <v>227</v>
      </c>
      <c r="N31" s="94">
        <f t="shared" si="4"/>
        <v>0.46417109950211077</v>
      </c>
      <c r="O31" s="94">
        <v>1</v>
      </c>
      <c r="P31" s="95" t="s">
        <v>20</v>
      </c>
      <c r="Q31" s="13">
        <v>2437.17</v>
      </c>
      <c r="R31" s="96">
        <v>1200</v>
      </c>
      <c r="S31" s="152" t="s">
        <v>165</v>
      </c>
      <c r="T31" s="152" t="s">
        <v>165</v>
      </c>
      <c r="U31" s="269" t="s">
        <v>166</v>
      </c>
      <c r="V31" s="85"/>
    </row>
    <row r="32" spans="1:23" ht="77.25" customHeight="1">
      <c r="A32" s="86" t="s">
        <v>19</v>
      </c>
      <c r="B32" s="8">
        <v>44308</v>
      </c>
      <c r="C32" s="15" t="s">
        <v>244</v>
      </c>
      <c r="D32" s="9" t="s">
        <v>160</v>
      </c>
      <c r="E32" s="10" t="s">
        <v>245</v>
      </c>
      <c r="F32" s="153" t="s">
        <v>246</v>
      </c>
      <c r="G32" s="11">
        <f t="shared" si="5"/>
        <v>1702399.98</v>
      </c>
      <c r="H32" s="151">
        <v>1702399.98</v>
      </c>
      <c r="I32" s="11">
        <f t="shared" si="1"/>
        <v>507333.5</v>
      </c>
      <c r="J32" s="11">
        <v>507333.5</v>
      </c>
      <c r="K32" s="11">
        <f t="shared" si="2"/>
        <v>1195066.48</v>
      </c>
      <c r="L32" s="91">
        <f t="shared" si="6"/>
        <v>1195066.48</v>
      </c>
      <c r="M32" s="12" t="s">
        <v>227</v>
      </c>
      <c r="N32" s="94">
        <f t="shared" si="4"/>
        <v>0.29801075303114138</v>
      </c>
      <c r="O32" s="94">
        <v>0.9</v>
      </c>
      <c r="P32" s="95" t="s">
        <v>86</v>
      </c>
      <c r="Q32" s="13">
        <v>1</v>
      </c>
      <c r="R32" s="96">
        <v>2000</v>
      </c>
      <c r="S32" s="152" t="s">
        <v>289</v>
      </c>
      <c r="T32" s="152" t="s">
        <v>469</v>
      </c>
      <c r="U32" s="269" t="s">
        <v>470</v>
      </c>
      <c r="V32" s="85"/>
    </row>
    <row r="33" spans="1:22" ht="99.75" customHeight="1">
      <c r="A33" s="86" t="s">
        <v>19</v>
      </c>
      <c r="B33" s="8">
        <v>44308</v>
      </c>
      <c r="C33" s="15" t="s">
        <v>247</v>
      </c>
      <c r="D33" s="9" t="s">
        <v>200</v>
      </c>
      <c r="E33" s="10" t="s">
        <v>248</v>
      </c>
      <c r="F33" s="153" t="s">
        <v>249</v>
      </c>
      <c r="G33" s="11">
        <f t="shared" si="5"/>
        <v>6515062.1799999997</v>
      </c>
      <c r="H33" s="151">
        <v>6515062.1799999997</v>
      </c>
      <c r="I33" s="11">
        <f t="shared" si="1"/>
        <v>2954998.64</v>
      </c>
      <c r="J33" s="11">
        <v>2954998.64</v>
      </c>
      <c r="K33" s="11">
        <f t="shared" si="2"/>
        <v>3560063.5399999996</v>
      </c>
      <c r="L33" s="91">
        <f t="shared" si="6"/>
        <v>3560063.5399999996</v>
      </c>
      <c r="M33" s="12" t="s">
        <v>227</v>
      </c>
      <c r="N33" s="94">
        <f t="shared" si="4"/>
        <v>0.45356415002013079</v>
      </c>
      <c r="O33" s="94">
        <v>0.3</v>
      </c>
      <c r="P33" s="95" t="s">
        <v>20</v>
      </c>
      <c r="Q33" s="13">
        <v>5031.1499999999996</v>
      </c>
      <c r="R33" s="96">
        <v>1800</v>
      </c>
      <c r="S33" s="152" t="s">
        <v>165</v>
      </c>
      <c r="T33" s="152" t="s">
        <v>165</v>
      </c>
      <c r="U33" s="269" t="s">
        <v>166</v>
      </c>
      <c r="V33" s="85"/>
    </row>
    <row r="34" spans="1:22" ht="124.5" customHeight="1">
      <c r="A34" s="86" t="s">
        <v>19</v>
      </c>
      <c r="B34" s="8">
        <v>44308</v>
      </c>
      <c r="C34" s="15" t="s">
        <v>250</v>
      </c>
      <c r="D34" s="9" t="s">
        <v>200</v>
      </c>
      <c r="E34" s="10" t="s">
        <v>251</v>
      </c>
      <c r="F34" s="153" t="s">
        <v>252</v>
      </c>
      <c r="G34" s="11">
        <f t="shared" si="5"/>
        <v>2254415.7799999998</v>
      </c>
      <c r="H34" s="151">
        <v>2254415.7799999998</v>
      </c>
      <c r="I34" s="11">
        <f t="shared" si="1"/>
        <v>1489014.04</v>
      </c>
      <c r="J34" s="11">
        <f>1097100.76+391913.28</f>
        <v>1489014.04</v>
      </c>
      <c r="K34" s="11">
        <f t="shared" si="2"/>
        <v>765401.73999999976</v>
      </c>
      <c r="L34" s="91">
        <f t="shared" si="6"/>
        <v>765401.73999999976</v>
      </c>
      <c r="M34" s="12" t="s">
        <v>227</v>
      </c>
      <c r="N34" s="94">
        <f t="shared" si="4"/>
        <v>0.66048776503862128</v>
      </c>
      <c r="O34" s="94">
        <v>0.8</v>
      </c>
      <c r="P34" s="95" t="s">
        <v>20</v>
      </c>
      <c r="Q34" s="13">
        <v>2388.5300000000002</v>
      </c>
      <c r="R34" s="96">
        <v>1200</v>
      </c>
      <c r="S34" s="152" t="s">
        <v>382</v>
      </c>
      <c r="T34" s="152" t="s">
        <v>471</v>
      </c>
      <c r="U34" s="269" t="s">
        <v>465</v>
      </c>
      <c r="V34" s="85"/>
    </row>
    <row r="35" spans="1:22" ht="87.75" customHeight="1">
      <c r="A35" s="86" t="s">
        <v>19</v>
      </c>
      <c r="B35" s="8">
        <v>44308</v>
      </c>
      <c r="C35" s="15" t="s">
        <v>253</v>
      </c>
      <c r="D35" s="9" t="s">
        <v>160</v>
      </c>
      <c r="E35" s="10" t="s">
        <v>254</v>
      </c>
      <c r="F35" s="153" t="s">
        <v>255</v>
      </c>
      <c r="G35" s="11">
        <f t="shared" si="5"/>
        <v>2596519.69</v>
      </c>
      <c r="H35" s="151">
        <v>2596519.69</v>
      </c>
      <c r="I35" s="11">
        <f t="shared" si="1"/>
        <v>748381.95</v>
      </c>
      <c r="J35" s="11">
        <v>748381.95</v>
      </c>
      <c r="K35" s="11">
        <f t="shared" si="2"/>
        <v>1848137.74</v>
      </c>
      <c r="L35" s="91">
        <f t="shared" si="6"/>
        <v>1848137.74</v>
      </c>
      <c r="M35" s="12" t="s">
        <v>227</v>
      </c>
      <c r="N35" s="94">
        <f t="shared" si="4"/>
        <v>0.28822502401281613</v>
      </c>
      <c r="O35" s="94">
        <v>0.2</v>
      </c>
      <c r="P35" s="95" t="s">
        <v>86</v>
      </c>
      <c r="Q35" s="13">
        <v>1</v>
      </c>
      <c r="R35" s="96">
        <v>2000</v>
      </c>
      <c r="S35" s="152" t="s">
        <v>165</v>
      </c>
      <c r="T35" s="152" t="s">
        <v>165</v>
      </c>
      <c r="U35" s="269" t="s">
        <v>166</v>
      </c>
      <c r="V35" s="85"/>
    </row>
    <row r="36" spans="1:22" ht="98.25" customHeight="1">
      <c r="A36" s="86" t="s">
        <v>19</v>
      </c>
      <c r="B36" s="8">
        <v>44320</v>
      </c>
      <c r="C36" s="15" t="s">
        <v>292</v>
      </c>
      <c r="D36" s="9" t="s">
        <v>200</v>
      </c>
      <c r="E36" s="10" t="s">
        <v>293</v>
      </c>
      <c r="F36" s="153" t="s">
        <v>294</v>
      </c>
      <c r="G36" s="11">
        <f t="shared" si="5"/>
        <v>5043635.1100000003</v>
      </c>
      <c r="H36" s="151">
        <v>5043635.1100000003</v>
      </c>
      <c r="I36" s="11">
        <f t="shared" si="1"/>
        <v>0</v>
      </c>
      <c r="J36" s="11">
        <v>0</v>
      </c>
      <c r="K36" s="11">
        <f t="shared" si="2"/>
        <v>5043635.1100000003</v>
      </c>
      <c r="L36" s="91">
        <f t="shared" si="6"/>
        <v>5043635.1100000003</v>
      </c>
      <c r="M36" s="12" t="s">
        <v>227</v>
      </c>
      <c r="N36" s="94">
        <f t="shared" si="4"/>
        <v>0</v>
      </c>
      <c r="O36" s="94">
        <v>0</v>
      </c>
      <c r="P36" s="95" t="s">
        <v>86</v>
      </c>
      <c r="Q36" s="13">
        <v>2384</v>
      </c>
      <c r="R36" s="96">
        <v>750</v>
      </c>
      <c r="S36" s="152" t="s">
        <v>165</v>
      </c>
      <c r="T36" s="152" t="s">
        <v>165</v>
      </c>
      <c r="U36" s="269" t="s">
        <v>166</v>
      </c>
      <c r="V36" s="85"/>
    </row>
    <row r="37" spans="1:22" ht="71.25" customHeight="1">
      <c r="A37" s="86" t="s">
        <v>19</v>
      </c>
      <c r="B37" s="8">
        <v>44342</v>
      </c>
      <c r="C37" s="15" t="s">
        <v>295</v>
      </c>
      <c r="D37" s="9" t="s">
        <v>160</v>
      </c>
      <c r="E37" s="10" t="s">
        <v>296</v>
      </c>
      <c r="F37" s="153" t="s">
        <v>297</v>
      </c>
      <c r="G37" s="11">
        <f t="shared" si="5"/>
        <v>1505651.96</v>
      </c>
      <c r="H37" s="151">
        <v>1505651.96</v>
      </c>
      <c r="I37" s="11">
        <f t="shared" si="1"/>
        <v>0</v>
      </c>
      <c r="J37" s="11">
        <v>0</v>
      </c>
      <c r="K37" s="11">
        <f t="shared" si="2"/>
        <v>1505651.96</v>
      </c>
      <c r="L37" s="91">
        <f t="shared" si="6"/>
        <v>1505651.96</v>
      </c>
      <c r="M37" s="12" t="s">
        <v>227</v>
      </c>
      <c r="N37" s="94">
        <f t="shared" si="4"/>
        <v>0</v>
      </c>
      <c r="O37" s="94">
        <v>0.05</v>
      </c>
      <c r="P37" s="95" t="s">
        <v>86</v>
      </c>
      <c r="Q37" s="13">
        <v>1</v>
      </c>
      <c r="R37" s="96">
        <v>550000</v>
      </c>
      <c r="S37" s="152" t="s">
        <v>165</v>
      </c>
      <c r="T37" s="152" t="s">
        <v>165</v>
      </c>
      <c r="U37" s="269" t="s">
        <v>166</v>
      </c>
      <c r="V37" s="85"/>
    </row>
    <row r="38" spans="1:22" ht="58.5" customHeight="1">
      <c r="A38" s="86" t="s">
        <v>19</v>
      </c>
      <c r="B38" s="8">
        <v>44341</v>
      </c>
      <c r="C38" s="15" t="s">
        <v>298</v>
      </c>
      <c r="D38" s="9" t="s">
        <v>200</v>
      </c>
      <c r="E38" s="10" t="s">
        <v>299</v>
      </c>
      <c r="F38" s="153" t="s">
        <v>300</v>
      </c>
      <c r="G38" s="11">
        <f t="shared" si="5"/>
        <v>1670000</v>
      </c>
      <c r="H38" s="151">
        <v>1670000</v>
      </c>
      <c r="I38" s="11">
        <f t="shared" si="1"/>
        <v>0</v>
      </c>
      <c r="J38" s="11">
        <v>0</v>
      </c>
      <c r="K38" s="11">
        <f t="shared" si="2"/>
        <v>1670000</v>
      </c>
      <c r="L38" s="91">
        <f t="shared" si="6"/>
        <v>1670000</v>
      </c>
      <c r="M38" s="12" t="s">
        <v>227</v>
      </c>
      <c r="N38" s="94">
        <f t="shared" si="4"/>
        <v>0</v>
      </c>
      <c r="O38" s="94">
        <v>0</v>
      </c>
      <c r="P38" s="95" t="s">
        <v>86</v>
      </c>
      <c r="Q38" s="13">
        <v>1</v>
      </c>
      <c r="R38" s="96">
        <v>250000</v>
      </c>
      <c r="S38" s="152" t="s">
        <v>165</v>
      </c>
      <c r="T38" s="152" t="s">
        <v>165</v>
      </c>
      <c r="U38" s="269" t="s">
        <v>166</v>
      </c>
      <c r="V38" s="85"/>
    </row>
    <row r="39" spans="1:22" ht="80.25" customHeight="1">
      <c r="A39" s="86" t="s">
        <v>19</v>
      </c>
      <c r="B39" s="8">
        <v>44342</v>
      </c>
      <c r="C39" s="15" t="s">
        <v>301</v>
      </c>
      <c r="D39" s="9" t="s">
        <v>200</v>
      </c>
      <c r="E39" s="10" t="s">
        <v>302</v>
      </c>
      <c r="F39" s="153" t="s">
        <v>303</v>
      </c>
      <c r="G39" s="11">
        <f t="shared" si="5"/>
        <v>5000000</v>
      </c>
      <c r="H39" s="151">
        <v>5000000</v>
      </c>
      <c r="I39" s="11">
        <f t="shared" si="1"/>
        <v>0</v>
      </c>
      <c r="J39" s="11">
        <v>0</v>
      </c>
      <c r="K39" s="11">
        <f t="shared" si="2"/>
        <v>5000000</v>
      </c>
      <c r="L39" s="91">
        <f t="shared" si="6"/>
        <v>5000000</v>
      </c>
      <c r="M39" s="12" t="s">
        <v>227</v>
      </c>
      <c r="N39" s="94">
        <f t="shared" si="4"/>
        <v>0</v>
      </c>
      <c r="O39" s="94">
        <v>0</v>
      </c>
      <c r="P39" s="95" t="s">
        <v>20</v>
      </c>
      <c r="Q39" s="13">
        <v>5674.1</v>
      </c>
      <c r="R39" s="96">
        <v>1250</v>
      </c>
      <c r="S39" s="152" t="s">
        <v>165</v>
      </c>
      <c r="T39" s="152" t="s">
        <v>165</v>
      </c>
      <c r="U39" s="269" t="s">
        <v>166</v>
      </c>
      <c r="V39" s="85"/>
    </row>
    <row r="40" spans="1:22" ht="81.75" customHeight="1">
      <c r="A40" s="86" t="s">
        <v>19</v>
      </c>
      <c r="B40" s="8">
        <v>44348</v>
      </c>
      <c r="C40" s="15" t="s">
        <v>472</v>
      </c>
      <c r="D40" s="9" t="s">
        <v>160</v>
      </c>
      <c r="E40" s="10" t="s">
        <v>473</v>
      </c>
      <c r="F40" s="153" t="s">
        <v>474</v>
      </c>
      <c r="G40" s="11">
        <f t="shared" si="5"/>
        <v>1245753.1299999999</v>
      </c>
      <c r="H40" s="151">
        <v>1245753.1299999999</v>
      </c>
      <c r="I40" s="11">
        <f t="shared" si="1"/>
        <v>0</v>
      </c>
      <c r="J40" s="11">
        <v>0</v>
      </c>
      <c r="K40" s="11">
        <f t="shared" si="2"/>
        <v>1245753.1299999999</v>
      </c>
      <c r="L40" s="91">
        <f t="shared" si="6"/>
        <v>1245753.1299999999</v>
      </c>
      <c r="M40" s="12" t="s">
        <v>227</v>
      </c>
      <c r="N40" s="94">
        <f t="shared" si="4"/>
        <v>0</v>
      </c>
      <c r="O40" s="94">
        <v>0</v>
      </c>
      <c r="P40" s="95" t="s">
        <v>86</v>
      </c>
      <c r="Q40" s="13">
        <v>1</v>
      </c>
      <c r="R40" s="96">
        <v>1200</v>
      </c>
      <c r="S40" s="152" t="s">
        <v>165</v>
      </c>
      <c r="T40" s="152" t="s">
        <v>165</v>
      </c>
      <c r="U40" s="269" t="s">
        <v>166</v>
      </c>
      <c r="V40" s="85"/>
    </row>
    <row r="41" spans="1:22" ht="54.75" customHeight="1" thickBot="1">
      <c r="A41" s="104" t="s">
        <v>19</v>
      </c>
      <c r="B41" s="105">
        <v>44347</v>
      </c>
      <c r="C41" s="106" t="s">
        <v>304</v>
      </c>
      <c r="D41" s="107" t="s">
        <v>160</v>
      </c>
      <c r="E41" s="108" t="s">
        <v>305</v>
      </c>
      <c r="F41" s="270" t="s">
        <v>306</v>
      </c>
      <c r="G41" s="110">
        <f t="shared" si="5"/>
        <v>1594363.22</v>
      </c>
      <c r="H41" s="111">
        <v>1594363.22</v>
      </c>
      <c r="I41" s="110">
        <f t="shared" si="1"/>
        <v>0</v>
      </c>
      <c r="J41" s="110">
        <v>0</v>
      </c>
      <c r="K41" s="110">
        <f t="shared" si="2"/>
        <v>1594363.22</v>
      </c>
      <c r="L41" s="112">
        <f t="shared" si="6"/>
        <v>1594363.22</v>
      </c>
      <c r="M41" s="113" t="s">
        <v>227</v>
      </c>
      <c r="N41" s="114">
        <f t="shared" si="4"/>
        <v>0</v>
      </c>
      <c r="O41" s="114">
        <v>0</v>
      </c>
      <c r="P41" s="115" t="s">
        <v>86</v>
      </c>
      <c r="Q41" s="116">
        <v>1</v>
      </c>
      <c r="R41" s="117">
        <v>1200</v>
      </c>
      <c r="S41" s="118" t="s">
        <v>165</v>
      </c>
      <c r="T41" s="118" t="s">
        <v>165</v>
      </c>
      <c r="U41" s="119" t="s">
        <v>166</v>
      </c>
      <c r="V41" s="85"/>
    </row>
    <row r="42" spans="1:22" ht="15.75" thickBot="1">
      <c r="A42" s="154"/>
      <c r="B42" s="155"/>
      <c r="C42" s="154"/>
      <c r="D42" s="156"/>
      <c r="E42" s="157"/>
      <c r="F42" s="158"/>
      <c r="G42" s="159"/>
      <c r="H42" s="160"/>
      <c r="I42" s="159"/>
      <c r="J42" s="159"/>
      <c r="K42" s="159"/>
      <c r="L42" s="161"/>
      <c r="M42" s="162"/>
      <c r="N42" s="163"/>
      <c r="O42" s="163"/>
      <c r="P42" s="164"/>
      <c r="Q42" s="165"/>
      <c r="R42" s="166"/>
      <c r="S42" s="167"/>
      <c r="T42" s="167"/>
      <c r="U42" s="167"/>
      <c r="V42" s="69"/>
    </row>
    <row r="43" spans="1:22" ht="16.5" thickTop="1" thickBot="1">
      <c r="A43" s="121"/>
      <c r="B43" s="121"/>
      <c r="C43" s="121"/>
      <c r="D43" s="121"/>
      <c r="E43" s="122"/>
      <c r="F43" s="168" t="s">
        <v>15</v>
      </c>
      <c r="G43" s="169">
        <f t="shared" ref="G43:L43" si="7">SUBTOTAL(9,G11:G41)</f>
        <v>110310592.95999998</v>
      </c>
      <c r="H43" s="169">
        <f t="shared" si="7"/>
        <v>110364602.55999997</v>
      </c>
      <c r="I43" s="169">
        <f t="shared" si="7"/>
        <v>59094113.00999999</v>
      </c>
      <c r="J43" s="169">
        <f t="shared" si="7"/>
        <v>59094113.00999999</v>
      </c>
      <c r="K43" s="169">
        <f t="shared" si="7"/>
        <v>51270489.549999997</v>
      </c>
      <c r="L43" s="169">
        <f t="shared" si="7"/>
        <v>51270489.549999997</v>
      </c>
      <c r="M43" s="125"/>
      <c r="N43" s="126"/>
      <c r="O43" s="126"/>
      <c r="P43" s="127"/>
      <c r="Q43" s="128"/>
      <c r="R43" s="128"/>
      <c r="S43" s="129"/>
      <c r="T43" s="126"/>
      <c r="U43" s="126"/>
    </row>
    <row r="44" spans="1:22" ht="15.75" thickTop="1">
      <c r="A44" s="126"/>
      <c r="B44" s="126"/>
      <c r="C44" s="170"/>
      <c r="D44" s="126"/>
      <c r="E44" s="171"/>
      <c r="F44" s="172"/>
      <c r="G44" s="134"/>
      <c r="H44" s="134"/>
      <c r="I44" s="135"/>
      <c r="J44" s="134"/>
      <c r="K44" s="135"/>
      <c r="L44" s="136"/>
      <c r="M44" s="129"/>
      <c r="N44" s="126"/>
      <c r="O44" s="69"/>
      <c r="P44" s="137"/>
      <c r="Q44" s="128"/>
      <c r="R44" s="128"/>
      <c r="S44" s="129"/>
      <c r="T44" s="126"/>
      <c r="U44" s="126"/>
    </row>
    <row r="45" spans="1:22">
      <c r="A45" s="138" t="s">
        <v>173</v>
      </c>
      <c r="B45" s="69"/>
      <c r="C45" s="69"/>
      <c r="D45" s="69"/>
      <c r="E45" s="69"/>
      <c r="F45" s="139"/>
      <c r="G45" s="140"/>
      <c r="H45" s="140"/>
      <c r="I45" s="69"/>
      <c r="J45" s="140"/>
      <c r="K45" s="173"/>
      <c r="L45" s="69"/>
      <c r="M45" s="69"/>
      <c r="N45" s="126"/>
      <c r="O45" s="69"/>
      <c r="P45" s="137"/>
      <c r="Q45" s="128"/>
      <c r="R45" s="128"/>
      <c r="S45" s="129"/>
      <c r="T45" s="126"/>
      <c r="U45" s="126"/>
    </row>
    <row r="46" spans="1:22">
      <c r="A46" s="138"/>
      <c r="B46" s="69"/>
      <c r="C46" s="69"/>
      <c r="D46" s="69"/>
      <c r="E46" s="69"/>
      <c r="F46" s="139"/>
      <c r="G46" s="140"/>
      <c r="H46" s="140"/>
      <c r="I46" s="69"/>
      <c r="J46" s="140"/>
      <c r="K46" s="173"/>
      <c r="L46" s="69"/>
      <c r="M46" s="69"/>
      <c r="N46" s="69"/>
      <c r="O46"/>
      <c r="P46" s="69"/>
      <c r="Q46" s="69"/>
      <c r="R46" s="69"/>
      <c r="S46" s="69"/>
      <c r="T46" s="69"/>
      <c r="U46" s="69"/>
    </row>
    <row r="47" spans="1:22">
      <c r="G47" s="141"/>
      <c r="H47" s="141"/>
      <c r="J47" s="141"/>
      <c r="N47"/>
      <c r="O47" s="253"/>
      <c r="T47"/>
    </row>
    <row r="48" spans="1:22">
      <c r="G48" s="143"/>
      <c r="H48" s="142"/>
      <c r="L48" s="142"/>
    </row>
    <row r="49" spans="8:12">
      <c r="H49" s="142"/>
      <c r="L49" s="142"/>
    </row>
    <row r="50" spans="8:12" ht="21">
      <c r="L50" s="174"/>
    </row>
    <row r="51" spans="8:12">
      <c r="L51" s="143"/>
    </row>
  </sheetData>
  <autoFilter ref="A10:U22">
    <filterColumn colId="15" showButton="0"/>
  </autoFilter>
  <mergeCells count="15">
    <mergeCell ref="K9:L9"/>
    <mergeCell ref="P10:Q10"/>
    <mergeCell ref="A7:B7"/>
    <mergeCell ref="C7:E7"/>
    <mergeCell ref="A8:B8"/>
    <mergeCell ref="C8:E8"/>
    <mergeCell ref="G9:H9"/>
    <mergeCell ref="I9:J9"/>
    <mergeCell ref="A6:B6"/>
    <mergeCell ref="C6:E6"/>
    <mergeCell ref="A2:B3"/>
    <mergeCell ref="C2:U2"/>
    <mergeCell ref="C3:U3"/>
    <mergeCell ref="A5:B5"/>
    <mergeCell ref="C5:E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activeCell="F22" sqref="F22"/>
    </sheetView>
  </sheetViews>
  <sheetFormatPr baseColWidth="10" defaultRowHeight="15"/>
  <cols>
    <col min="1" max="1" width="8.85546875" customWidth="1"/>
    <col min="2" max="2" width="11" customWidth="1"/>
    <col min="3" max="3" width="19.28515625" customWidth="1"/>
    <col min="4" max="4" width="2" hidden="1" customWidth="1"/>
    <col min="5" max="5" width="8.140625" customWidth="1"/>
    <col min="6" max="6" width="29.140625" customWidth="1"/>
    <col min="7" max="7" width="12.42578125" customWidth="1"/>
    <col min="8" max="8" width="12.42578125" hidden="1" customWidth="1"/>
    <col min="9" max="9" width="15" customWidth="1"/>
    <col min="10" max="10" width="16.42578125" hidden="1" customWidth="1"/>
    <col min="11" max="11" width="17.5703125" customWidth="1"/>
    <col min="12" max="12" width="18.42578125" hidden="1" customWidth="1"/>
    <col min="13" max="13" width="10.85546875" customWidth="1"/>
    <col min="14" max="14" width="10.85546875" style="58" customWidth="1"/>
    <col min="15" max="15" width="10.28515625" style="58" customWidth="1"/>
    <col min="16" max="17" width="8.28515625" customWidth="1"/>
    <col min="18" max="18" width="9.5703125" customWidth="1"/>
    <col min="19" max="19" width="13.7109375" customWidth="1"/>
    <col min="20" max="20" width="17.85546875" customWidth="1"/>
    <col min="21" max="21" width="10.42578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2"/>
    </row>
    <row r="2" spans="1:23" ht="51" customHeight="1">
      <c r="A2" s="342"/>
      <c r="B2" s="342"/>
      <c r="C2" s="343" t="s">
        <v>18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spans="1:23" ht="51" customHeight="1">
      <c r="A3" s="342"/>
      <c r="B3" s="342"/>
      <c r="C3" s="362" t="s">
        <v>150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</row>
    <row r="4" spans="1:23" ht="22.5" customHeight="1">
      <c r="A4" s="342"/>
      <c r="B4" s="342"/>
      <c r="C4" s="363" t="s">
        <v>151</v>
      </c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</row>
    <row r="5" spans="1:23" ht="15.75" thickBot="1">
      <c r="A5" s="1"/>
      <c r="B5" s="1"/>
      <c r="F5" s="2"/>
      <c r="M5" s="1"/>
    </row>
    <row r="6" spans="1:23" s="4" customFormat="1" ht="24.95" customHeight="1">
      <c r="A6" s="345" t="s">
        <v>16</v>
      </c>
      <c r="B6" s="346"/>
      <c r="C6" s="364">
        <v>606400000</v>
      </c>
      <c r="D6" s="364"/>
      <c r="E6" s="365"/>
      <c r="F6" s="59"/>
      <c r="M6" s="7"/>
      <c r="N6" s="3"/>
      <c r="O6" s="3"/>
    </row>
    <row r="7" spans="1:23" s="4" customFormat="1" ht="34.5" customHeight="1">
      <c r="A7" s="338" t="s">
        <v>17</v>
      </c>
      <c r="B7" s="339"/>
      <c r="C7" s="370">
        <f>G16</f>
        <v>606119992</v>
      </c>
      <c r="D7" s="370"/>
      <c r="E7" s="371"/>
      <c r="F7" s="59"/>
      <c r="M7" s="7"/>
      <c r="N7" s="3"/>
      <c r="O7" s="3"/>
    </row>
    <row r="8" spans="1:23" s="4" customFormat="1" ht="24.95" customHeight="1">
      <c r="A8" s="353" t="s">
        <v>0</v>
      </c>
      <c r="B8" s="354"/>
      <c r="C8" s="370">
        <f>I16</f>
        <v>278186375.57999998</v>
      </c>
      <c r="D8" s="370"/>
      <c r="E8" s="371"/>
      <c r="F8" s="59"/>
      <c r="I8" s="60"/>
      <c r="J8" s="61"/>
      <c r="M8" s="7"/>
      <c r="N8" s="3"/>
      <c r="O8" s="3"/>
    </row>
    <row r="9" spans="1:23" s="4" customFormat="1" ht="24.95" customHeight="1" thickBot="1">
      <c r="A9" s="355" t="s">
        <v>1</v>
      </c>
      <c r="B9" s="356"/>
      <c r="C9" s="357">
        <f>C7-C8</f>
        <v>327933616.42000002</v>
      </c>
      <c r="D9" s="357"/>
      <c r="E9" s="358"/>
      <c r="F9" s="59"/>
      <c r="G9" s="6"/>
      <c r="H9" s="6"/>
      <c r="I9" s="6"/>
      <c r="M9" s="7"/>
      <c r="N9" s="3"/>
      <c r="O9" s="3"/>
    </row>
    <row r="10" spans="1:23" s="69" customFormat="1" ht="25.5" customHeight="1" thickTop="1" thickBot="1">
      <c r="A10" s="62"/>
      <c r="B10" s="62"/>
      <c r="C10" s="62"/>
      <c r="D10" s="62"/>
      <c r="E10" s="63"/>
      <c r="F10" s="62"/>
      <c r="G10" s="359" t="s">
        <v>2</v>
      </c>
      <c r="H10" s="366"/>
      <c r="I10" s="361" t="s">
        <v>3</v>
      </c>
      <c r="J10" s="366"/>
      <c r="K10" s="367" t="s">
        <v>4</v>
      </c>
      <c r="L10" s="367"/>
      <c r="M10" s="64"/>
      <c r="N10" s="65"/>
      <c r="O10" s="65"/>
      <c r="P10" s="66"/>
      <c r="Q10" s="66"/>
      <c r="R10" s="66"/>
      <c r="S10" s="67"/>
      <c r="T10" s="65"/>
      <c r="U10" s="68" t="s">
        <v>386</v>
      </c>
      <c r="V10" s="65"/>
    </row>
    <row r="11" spans="1:23" s="16" customFormat="1" ht="42" customHeight="1" thickBot="1">
      <c r="A11" s="70" t="s">
        <v>5</v>
      </c>
      <c r="B11" s="71" t="s">
        <v>6</v>
      </c>
      <c r="C11" s="71" t="s">
        <v>7</v>
      </c>
      <c r="D11" s="71" t="s">
        <v>152</v>
      </c>
      <c r="E11" s="72" t="s">
        <v>153</v>
      </c>
      <c r="F11" s="71" t="s">
        <v>8</v>
      </c>
      <c r="G11" s="73" t="s">
        <v>9</v>
      </c>
      <c r="H11" s="73" t="s">
        <v>154</v>
      </c>
      <c r="I11" s="74" t="s">
        <v>9</v>
      </c>
      <c r="J11" s="74" t="s">
        <v>154</v>
      </c>
      <c r="K11" s="74" t="s">
        <v>9</v>
      </c>
      <c r="L11" s="75" t="s">
        <v>154</v>
      </c>
      <c r="M11" s="71" t="s">
        <v>10</v>
      </c>
      <c r="N11" s="71" t="s">
        <v>155</v>
      </c>
      <c r="O11" s="71" t="s">
        <v>156</v>
      </c>
      <c r="P11" s="368" t="s">
        <v>11</v>
      </c>
      <c r="Q11" s="369"/>
      <c r="R11" s="254" t="s">
        <v>12</v>
      </c>
      <c r="S11" s="71" t="s">
        <v>157</v>
      </c>
      <c r="T11" s="71" t="s">
        <v>13</v>
      </c>
      <c r="U11" s="76" t="s">
        <v>14</v>
      </c>
      <c r="V11" s="77"/>
    </row>
    <row r="12" spans="1:23" s="69" customFormat="1" ht="64.5" customHeight="1" thickTop="1">
      <c r="A12" s="218" t="s">
        <v>158</v>
      </c>
      <c r="B12" s="78">
        <v>44229</v>
      </c>
      <c r="C12" s="79" t="s">
        <v>159</v>
      </c>
      <c r="D12" s="219" t="s">
        <v>160</v>
      </c>
      <c r="E12" s="220" t="s">
        <v>161</v>
      </c>
      <c r="F12" s="80" t="s">
        <v>162</v>
      </c>
      <c r="G12" s="221">
        <f t="shared" ref="G12:G14" si="0">H12</f>
        <v>501301395.23000002</v>
      </c>
      <c r="H12" s="81">
        <v>501301395.23000002</v>
      </c>
      <c r="I12" s="221">
        <f t="shared" ref="I12:I14" si="1">J12</f>
        <v>226987913.25999999</v>
      </c>
      <c r="J12" s="221">
        <f>186262130.89+14662225.59+2445718.9+23617837.88</f>
        <v>226987913.25999999</v>
      </c>
      <c r="K12" s="221">
        <f t="shared" ref="K12:K13" si="2">L12</f>
        <v>274313481.97000003</v>
      </c>
      <c r="L12" s="222">
        <f t="shared" ref="L12:L13" si="3">H12-J12</f>
        <v>274313481.97000003</v>
      </c>
      <c r="M12" s="82" t="s">
        <v>163</v>
      </c>
      <c r="N12" s="223">
        <f>I12/G12</f>
        <v>0.45279729005313579</v>
      </c>
      <c r="O12" s="223">
        <f>N12</f>
        <v>0.45279729005313579</v>
      </c>
      <c r="P12" s="224" t="s">
        <v>164</v>
      </c>
      <c r="Q12" s="225">
        <v>1</v>
      </c>
      <c r="R12" s="226">
        <v>877190</v>
      </c>
      <c r="S12" s="83" t="s">
        <v>165</v>
      </c>
      <c r="T12" s="83" t="s">
        <v>165</v>
      </c>
      <c r="U12" s="84" t="s">
        <v>166</v>
      </c>
      <c r="V12" s="85"/>
      <c r="W12" s="85"/>
    </row>
    <row r="13" spans="1:23" s="69" customFormat="1" ht="89.25" customHeight="1">
      <c r="A13" s="86" t="s">
        <v>158</v>
      </c>
      <c r="B13" s="87">
        <v>44252</v>
      </c>
      <c r="C13" s="88" t="s">
        <v>167</v>
      </c>
      <c r="D13" s="9" t="s">
        <v>160</v>
      </c>
      <c r="E13" s="10" t="s">
        <v>168</v>
      </c>
      <c r="F13" s="89" t="s">
        <v>169</v>
      </c>
      <c r="G13" s="11">
        <f t="shared" si="0"/>
        <v>19800000</v>
      </c>
      <c r="H13" s="90">
        <v>19800000</v>
      </c>
      <c r="I13" s="11">
        <f t="shared" si="1"/>
        <v>12470806.199999999</v>
      </c>
      <c r="J13" s="11">
        <v>12470806.199999999</v>
      </c>
      <c r="K13" s="11">
        <f t="shared" si="2"/>
        <v>7329193.8000000007</v>
      </c>
      <c r="L13" s="91">
        <f t="shared" si="3"/>
        <v>7329193.8000000007</v>
      </c>
      <c r="M13" s="92" t="s">
        <v>163</v>
      </c>
      <c r="N13" s="93">
        <v>0.99</v>
      </c>
      <c r="O13" s="94">
        <f>N13</f>
        <v>0.99</v>
      </c>
      <c r="P13" s="95" t="s">
        <v>164</v>
      </c>
      <c r="Q13" s="13">
        <v>1</v>
      </c>
      <c r="R13" s="96">
        <v>877190</v>
      </c>
      <c r="S13" s="83" t="s">
        <v>165</v>
      </c>
      <c r="T13" s="83" t="s">
        <v>165</v>
      </c>
      <c r="U13" s="84" t="s">
        <v>166</v>
      </c>
      <c r="V13" s="85"/>
      <c r="W13" s="85"/>
    </row>
    <row r="14" spans="1:23" s="69" customFormat="1" ht="64.5" customHeight="1">
      <c r="A14" s="97" t="s">
        <v>158</v>
      </c>
      <c r="B14" s="78">
        <v>44252</v>
      </c>
      <c r="C14" s="79" t="s">
        <v>170</v>
      </c>
      <c r="D14" s="98"/>
      <c r="E14" s="99" t="s">
        <v>171</v>
      </c>
      <c r="F14" s="80" t="s">
        <v>172</v>
      </c>
      <c r="G14" s="11">
        <f t="shared" si="0"/>
        <v>85018596.769999996</v>
      </c>
      <c r="H14" s="81">
        <v>85018596.769999996</v>
      </c>
      <c r="I14" s="11">
        <f t="shared" si="1"/>
        <v>38727656.119999997</v>
      </c>
      <c r="J14" s="11">
        <f>4907855.24+26430681.95+7389118.93</f>
        <v>38727656.119999997</v>
      </c>
      <c r="K14" s="11">
        <f>G14-I14</f>
        <v>46290940.649999999</v>
      </c>
      <c r="L14" s="100"/>
      <c r="M14" s="82" t="s">
        <v>163</v>
      </c>
      <c r="N14" s="94">
        <f>I14/G14</f>
        <v>0.45551982261915658</v>
      </c>
      <c r="O14" s="94">
        <f>I14/G14</f>
        <v>0.45551982261915658</v>
      </c>
      <c r="P14" s="101" t="s">
        <v>164</v>
      </c>
      <c r="Q14" s="102">
        <v>1</v>
      </c>
      <c r="R14" s="103">
        <v>877190</v>
      </c>
      <c r="S14" s="83" t="s">
        <v>165</v>
      </c>
      <c r="T14" s="83" t="s">
        <v>165</v>
      </c>
      <c r="U14" s="84" t="s">
        <v>166</v>
      </c>
      <c r="V14" s="85"/>
      <c r="W14" s="85"/>
    </row>
    <row r="15" spans="1:23" s="120" customFormat="1" ht="15.75" customHeight="1" thickBot="1">
      <c r="A15" s="104"/>
      <c r="B15" s="105"/>
      <c r="C15" s="106"/>
      <c r="D15" s="107"/>
      <c r="E15" s="108"/>
      <c r="F15" s="109"/>
      <c r="G15" s="110"/>
      <c r="H15" s="111"/>
      <c r="I15" s="110"/>
      <c r="J15" s="111"/>
      <c r="K15" s="110"/>
      <c r="L15" s="112"/>
      <c r="M15" s="113"/>
      <c r="N15" s="114"/>
      <c r="O15" s="114"/>
      <c r="P15" s="115"/>
      <c r="Q15" s="116"/>
      <c r="R15" s="117"/>
      <c r="S15" s="118"/>
      <c r="T15" s="118"/>
      <c r="U15" s="119"/>
      <c r="V15" s="85"/>
      <c r="W15" s="85"/>
    </row>
    <row r="16" spans="1:23" s="69" customFormat="1" ht="15.75" thickBot="1">
      <c r="A16" s="121"/>
      <c r="B16" s="121"/>
      <c r="C16" s="121"/>
      <c r="D16" s="121"/>
      <c r="E16" s="122"/>
      <c r="F16" s="123" t="s">
        <v>15</v>
      </c>
      <c r="G16" s="124">
        <f>SUM(G12:G15)</f>
        <v>606119992</v>
      </c>
      <c r="H16" s="124">
        <f>SUM(H12:H15)</f>
        <v>606119992</v>
      </c>
      <c r="I16" s="124">
        <f>SUM(I12:I15)</f>
        <v>278186375.57999998</v>
      </c>
      <c r="J16" s="124">
        <f>SUM(J12:J15)</f>
        <v>278186375.57999998</v>
      </c>
      <c r="K16" s="124">
        <f>SUM(K12:K15)</f>
        <v>327933616.42000002</v>
      </c>
      <c r="L16" s="124">
        <f>SUBTOTAL(9,L13:L15)</f>
        <v>7329193.8000000007</v>
      </c>
      <c r="M16" s="125"/>
      <c r="N16" s="126"/>
      <c r="O16" s="126"/>
      <c r="P16" s="127"/>
      <c r="Q16" s="128"/>
      <c r="R16" s="128"/>
      <c r="S16" s="129"/>
      <c r="T16" s="126"/>
      <c r="U16" s="126"/>
      <c r="V16" s="126"/>
    </row>
    <row r="17" spans="1:21" s="69" customFormat="1" ht="15.75" thickTop="1">
      <c r="A17" s="130"/>
      <c r="B17" s="130"/>
      <c r="C17" s="131"/>
      <c r="D17" s="132"/>
      <c r="E17" s="130"/>
      <c r="F17" s="133"/>
      <c r="G17" s="134"/>
      <c r="H17" s="134"/>
      <c r="I17" s="135"/>
      <c r="J17" s="135"/>
      <c r="K17" s="135"/>
      <c r="L17" s="136"/>
      <c r="M17" s="129"/>
      <c r="N17" s="126"/>
      <c r="O17" s="126"/>
      <c r="P17" s="137"/>
      <c r="Q17" s="128"/>
      <c r="R17" s="128"/>
      <c r="S17" s="129"/>
      <c r="T17" s="126"/>
      <c r="U17" s="126"/>
    </row>
    <row r="18" spans="1:21">
      <c r="A18" s="138" t="s">
        <v>173</v>
      </c>
      <c r="B18" s="69"/>
      <c r="C18" s="69"/>
      <c r="D18" s="69"/>
      <c r="E18" s="69"/>
      <c r="F18" s="139"/>
      <c r="G18" s="140"/>
      <c r="H18" s="140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>
      <c r="G19" s="141"/>
      <c r="H19" s="141"/>
      <c r="N19"/>
      <c r="O19"/>
    </row>
    <row r="20" spans="1:21">
      <c r="G20" s="60"/>
      <c r="H20" s="60"/>
      <c r="I20" s="60"/>
      <c r="J20" s="60"/>
      <c r="K20" s="60"/>
    </row>
    <row r="21" spans="1:21">
      <c r="I21" s="142"/>
      <c r="J21" s="60"/>
      <c r="K21" s="143"/>
    </row>
    <row r="22" spans="1:21">
      <c r="H22" s="144"/>
      <c r="I22" s="142"/>
      <c r="J22">
        <f>170075402.13-22232082</f>
        <v>147843320.13</v>
      </c>
      <c r="K22" s="143"/>
    </row>
    <row r="23" spans="1:21">
      <c r="I23" s="142"/>
      <c r="K23" s="143"/>
    </row>
    <row r="24" spans="1:21">
      <c r="I24" s="142"/>
      <c r="J24" s="143"/>
      <c r="K24" s="143"/>
    </row>
    <row r="25" spans="1:21">
      <c r="I25" s="142"/>
      <c r="K25" s="143"/>
    </row>
    <row r="26" spans="1:21">
      <c r="I26" s="143"/>
    </row>
    <row r="27" spans="1:21">
      <c r="K27" s="143"/>
    </row>
    <row r="28" spans="1:21">
      <c r="K28" s="143"/>
    </row>
  </sheetData>
  <mergeCells count="16">
    <mergeCell ref="G10:H10"/>
    <mergeCell ref="I10:J10"/>
    <mergeCell ref="K10:L10"/>
    <mergeCell ref="P11:Q11"/>
    <mergeCell ref="A7:B7"/>
    <mergeCell ref="C7:E7"/>
    <mergeCell ref="A8:B8"/>
    <mergeCell ref="C8:E8"/>
    <mergeCell ref="A9:B9"/>
    <mergeCell ref="C9:E9"/>
    <mergeCell ref="A2:B4"/>
    <mergeCell ref="C2:U2"/>
    <mergeCell ref="C3:U3"/>
    <mergeCell ref="C4:U4"/>
    <mergeCell ref="A6:B6"/>
    <mergeCell ref="C6:E6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7"/>
  <sheetViews>
    <sheetView workbookViewId="0">
      <selection activeCell="A14" sqref="A14:XFD14"/>
    </sheetView>
  </sheetViews>
  <sheetFormatPr baseColWidth="10" defaultRowHeight="15"/>
  <cols>
    <col min="3" max="3" width="14.85546875" customWidth="1"/>
    <col min="4" max="4" width="0" hidden="1" customWidth="1"/>
    <col min="5" max="5" width="6.28515625" customWidth="1"/>
    <col min="6" max="6" width="38.140625" customWidth="1"/>
    <col min="7" max="7" width="16" customWidth="1"/>
    <col min="8" max="8" width="12.85546875" hidden="1" customWidth="1"/>
    <col min="9" max="9" width="15" customWidth="1"/>
    <col min="10" max="10" width="11.42578125" hidden="1" customWidth="1"/>
    <col min="11" max="11" width="15.42578125" customWidth="1"/>
    <col min="12" max="12" width="0" hidden="1" customWidth="1"/>
    <col min="13" max="13" width="13.85546875" customWidth="1"/>
    <col min="15" max="15" width="11.42578125" style="241"/>
    <col min="19" max="19" width="12.28515625" customWidth="1"/>
  </cols>
  <sheetData>
    <row r="2" spans="1:21" ht="51" customHeight="1">
      <c r="A2" s="342"/>
      <c r="B2" s="342"/>
      <c r="C2" s="343" t="s">
        <v>18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spans="1:21" ht="24.75" customHeight="1">
      <c r="A3" s="342"/>
      <c r="B3" s="342"/>
      <c r="C3" s="373" t="s">
        <v>31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</row>
    <row r="4" spans="1:21" ht="24.75" customHeight="1">
      <c r="A4" s="342"/>
      <c r="B4" s="342"/>
      <c r="C4" s="373" t="s">
        <v>384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</row>
    <row r="5" spans="1:21" ht="15.75" thickBot="1">
      <c r="A5" s="1"/>
      <c r="B5" s="1"/>
      <c r="F5" s="2"/>
      <c r="K5" s="1"/>
      <c r="L5" s="17"/>
      <c r="M5" s="17"/>
      <c r="R5" s="5"/>
    </row>
    <row r="6" spans="1:21" s="4" customFormat="1" ht="24.95" customHeight="1">
      <c r="A6" s="345" t="s">
        <v>16</v>
      </c>
      <c r="B6" s="346"/>
      <c r="C6" s="364">
        <v>222467110</v>
      </c>
      <c r="D6" s="364"/>
      <c r="E6" s="365"/>
      <c r="F6" s="6"/>
      <c r="K6" s="7"/>
      <c r="L6" s="3"/>
      <c r="M6" s="3"/>
      <c r="O6" s="242"/>
      <c r="R6" s="5"/>
    </row>
    <row r="7" spans="1:21" s="4" customFormat="1" ht="34.5" customHeight="1">
      <c r="A7" s="338" t="s">
        <v>17</v>
      </c>
      <c r="B7" s="339"/>
      <c r="C7" s="370">
        <f>G81</f>
        <v>156062045.463</v>
      </c>
      <c r="D7" s="370"/>
      <c r="E7" s="371"/>
      <c r="F7" s="6"/>
      <c r="K7" s="7"/>
      <c r="L7" s="3"/>
      <c r="M7" s="3"/>
      <c r="O7" s="242"/>
      <c r="R7" s="5"/>
    </row>
    <row r="8" spans="1:21" s="4" customFormat="1" ht="24.95" customHeight="1">
      <c r="A8" s="353" t="s">
        <v>34</v>
      </c>
      <c r="B8" s="354"/>
      <c r="C8" s="370">
        <v>0</v>
      </c>
      <c r="D8" s="370"/>
      <c r="E8" s="371"/>
      <c r="F8" s="6"/>
      <c r="K8" s="7"/>
      <c r="L8" s="3"/>
      <c r="M8" s="3"/>
      <c r="O8" s="242"/>
      <c r="R8" s="5"/>
    </row>
    <row r="9" spans="1:21" s="4" customFormat="1" ht="24.95" customHeight="1">
      <c r="A9" s="353" t="s">
        <v>0</v>
      </c>
      <c r="B9" s="354"/>
      <c r="C9" s="370">
        <f>I81</f>
        <v>44344765.563000001</v>
      </c>
      <c r="D9" s="370"/>
      <c r="E9" s="371"/>
      <c r="F9" s="6"/>
      <c r="K9" s="7"/>
      <c r="L9" s="3"/>
      <c r="M9" s="3"/>
      <c r="O9" s="242"/>
      <c r="R9" s="5"/>
    </row>
    <row r="10" spans="1:21" s="4" customFormat="1" ht="24.95" customHeight="1" thickBot="1">
      <c r="A10" s="355" t="s">
        <v>1</v>
      </c>
      <c r="B10" s="356"/>
      <c r="C10" s="357">
        <f>C7-C9</f>
        <v>111717279.90000001</v>
      </c>
      <c r="D10" s="357"/>
      <c r="E10" s="358"/>
      <c r="F10" s="14"/>
      <c r="G10" s="6"/>
      <c r="H10" s="6"/>
      <c r="I10" s="6"/>
      <c r="K10" s="7"/>
      <c r="L10" s="3"/>
      <c r="M10" s="3"/>
      <c r="O10" s="242"/>
      <c r="R10" s="5"/>
    </row>
    <row r="12" spans="1:21" ht="19.5" thickBot="1">
      <c r="L12" s="18"/>
      <c r="M12" s="18"/>
      <c r="O12"/>
      <c r="P12" s="1"/>
      <c r="T12" s="19"/>
      <c r="U12" s="20" t="s">
        <v>386</v>
      </c>
    </row>
    <row r="13" spans="1:21" ht="16.5" thickTop="1" thickBot="1">
      <c r="A13" s="21"/>
      <c r="B13" s="21"/>
      <c r="C13" s="21"/>
      <c r="D13" s="21"/>
      <c r="E13" s="21"/>
      <c r="F13" s="21"/>
      <c r="G13" s="227" t="s">
        <v>2</v>
      </c>
      <c r="H13" s="228"/>
      <c r="I13" s="229" t="s">
        <v>3</v>
      </c>
      <c r="J13" s="228"/>
      <c r="K13" s="230" t="s">
        <v>4</v>
      </c>
      <c r="L13" s="231" t="s">
        <v>22</v>
      </c>
      <c r="M13" s="22"/>
      <c r="N13" s="23"/>
      <c r="O13" s="23"/>
      <c r="P13" s="23"/>
      <c r="Q13" s="23"/>
      <c r="R13" s="23"/>
      <c r="S13" s="24"/>
      <c r="T13" s="23"/>
      <c r="U13" s="23"/>
    </row>
    <row r="14" spans="1:21" ht="24.75" customHeight="1" thickBot="1">
      <c r="A14" s="232" t="s">
        <v>5</v>
      </c>
      <c r="B14" s="233" t="s">
        <v>6</v>
      </c>
      <c r="C14" s="233" t="s">
        <v>7</v>
      </c>
      <c r="D14" s="233" t="s">
        <v>23</v>
      </c>
      <c r="E14" s="233" t="s">
        <v>24</v>
      </c>
      <c r="F14" s="233" t="s">
        <v>8</v>
      </c>
      <c r="G14" s="234" t="s">
        <v>9</v>
      </c>
      <c r="H14" s="234" t="s">
        <v>25</v>
      </c>
      <c r="I14" s="234" t="s">
        <v>9</v>
      </c>
      <c r="J14" s="234" t="s">
        <v>25</v>
      </c>
      <c r="K14" s="234" t="s">
        <v>9</v>
      </c>
      <c r="L14" s="234" t="s">
        <v>22</v>
      </c>
      <c r="M14" s="233" t="s">
        <v>10</v>
      </c>
      <c r="N14" s="233" t="s">
        <v>26</v>
      </c>
      <c r="O14" s="233" t="s">
        <v>27</v>
      </c>
      <c r="P14" s="374" t="s">
        <v>11</v>
      </c>
      <c r="Q14" s="375"/>
      <c r="R14" s="233" t="s">
        <v>12</v>
      </c>
      <c r="S14" s="233" t="s">
        <v>28</v>
      </c>
      <c r="T14" s="233" t="s">
        <v>13</v>
      </c>
      <c r="U14" s="235" t="s">
        <v>14</v>
      </c>
    </row>
    <row r="15" spans="1:21" s="5" customFormat="1" ht="89.1" customHeight="1">
      <c r="A15" s="257" t="s">
        <v>19</v>
      </c>
      <c r="B15" s="8">
        <v>44295</v>
      </c>
      <c r="C15" s="15" t="s">
        <v>52</v>
      </c>
      <c r="D15" s="10" t="s">
        <v>29</v>
      </c>
      <c r="E15" s="50" t="s">
        <v>53</v>
      </c>
      <c r="F15" s="51" t="s">
        <v>54</v>
      </c>
      <c r="G15" s="11">
        <v>3118043.32</v>
      </c>
      <c r="H15" s="26">
        <v>2353624.17</v>
      </c>
      <c r="I15" s="11">
        <v>1357066.77</v>
      </c>
      <c r="J15" s="11">
        <v>0</v>
      </c>
      <c r="K15" s="25">
        <f t="shared" ref="K15:K79" si="0">G15-I15</f>
        <v>1760976.5499999998</v>
      </c>
      <c r="L15" s="25">
        <f t="shared" ref="L15:L17" si="1">I15</f>
        <v>1357066.77</v>
      </c>
      <c r="M15" s="12" t="s">
        <v>30</v>
      </c>
      <c r="N15" s="240">
        <f t="shared" ref="N15:N79" si="2">I15/G15</f>
        <v>0.43523024882155908</v>
      </c>
      <c r="O15" s="240">
        <v>0.8</v>
      </c>
      <c r="P15" s="52" t="s">
        <v>20</v>
      </c>
      <c r="Q15" s="13">
        <v>118</v>
      </c>
      <c r="R15" s="53" t="s">
        <v>38</v>
      </c>
      <c r="S15" s="15" t="s">
        <v>307</v>
      </c>
      <c r="T15" s="15" t="s">
        <v>312</v>
      </c>
      <c r="U15" s="258" t="s">
        <v>452</v>
      </c>
    </row>
    <row r="16" spans="1:21" s="5" customFormat="1" ht="89.1" customHeight="1">
      <c r="A16" s="257" t="s">
        <v>19</v>
      </c>
      <c r="B16" s="8">
        <v>44292</v>
      </c>
      <c r="C16" s="15" t="s">
        <v>35</v>
      </c>
      <c r="D16" s="10" t="s">
        <v>29</v>
      </c>
      <c r="E16" s="50" t="s">
        <v>36</v>
      </c>
      <c r="F16" s="51" t="s">
        <v>37</v>
      </c>
      <c r="G16" s="11">
        <v>3644813.81</v>
      </c>
      <c r="H16" s="26">
        <v>2353624.17</v>
      </c>
      <c r="I16" s="11">
        <f>1667608.14+1129571.2</f>
        <v>2797179.34</v>
      </c>
      <c r="J16" s="11">
        <v>0</v>
      </c>
      <c r="K16" s="25">
        <f t="shared" si="0"/>
        <v>847634.4700000002</v>
      </c>
      <c r="L16" s="25">
        <f t="shared" si="1"/>
        <v>2797179.34</v>
      </c>
      <c r="M16" s="12" t="s">
        <v>30</v>
      </c>
      <c r="N16" s="240">
        <f t="shared" si="2"/>
        <v>0.76744094096812032</v>
      </c>
      <c r="O16" s="240">
        <v>0.99</v>
      </c>
      <c r="P16" s="52" t="s">
        <v>20</v>
      </c>
      <c r="Q16" s="13">
        <v>4130</v>
      </c>
      <c r="R16" s="53" t="s">
        <v>38</v>
      </c>
      <c r="S16" s="15" t="s">
        <v>307</v>
      </c>
      <c r="T16" s="15" t="s">
        <v>308</v>
      </c>
      <c r="U16" s="258" t="s">
        <v>309</v>
      </c>
    </row>
    <row r="17" spans="1:21" s="5" customFormat="1" ht="89.1" customHeight="1">
      <c r="A17" s="257" t="s">
        <v>19</v>
      </c>
      <c r="B17" s="8">
        <v>44292</v>
      </c>
      <c r="C17" s="15" t="s">
        <v>39</v>
      </c>
      <c r="D17" s="10" t="s">
        <v>29</v>
      </c>
      <c r="E17" s="50" t="s">
        <v>40</v>
      </c>
      <c r="F17" s="51" t="s">
        <v>41</v>
      </c>
      <c r="G17" s="11">
        <v>2943721.8530000001</v>
      </c>
      <c r="H17" s="26">
        <v>563689.34</v>
      </c>
      <c r="I17" s="11">
        <v>1337749.1599999999</v>
      </c>
      <c r="J17" s="11">
        <v>0</v>
      </c>
      <c r="K17" s="25">
        <f t="shared" si="0"/>
        <v>1605972.6930000002</v>
      </c>
      <c r="L17" s="25">
        <f t="shared" si="1"/>
        <v>1337749.1599999999</v>
      </c>
      <c r="M17" s="12" t="s">
        <v>30</v>
      </c>
      <c r="N17" s="240">
        <f t="shared" si="2"/>
        <v>0.45444142714661562</v>
      </c>
      <c r="O17" s="240">
        <v>0.91</v>
      </c>
      <c r="P17" s="52" t="s">
        <v>20</v>
      </c>
      <c r="Q17" s="13">
        <v>3057.48</v>
      </c>
      <c r="R17" s="53" t="s">
        <v>38</v>
      </c>
      <c r="S17" s="15" t="s">
        <v>307</v>
      </c>
      <c r="T17" s="15" t="s">
        <v>310</v>
      </c>
      <c r="U17" s="258" t="s">
        <v>311</v>
      </c>
    </row>
    <row r="18" spans="1:21" s="5" customFormat="1" ht="89.1" customHeight="1">
      <c r="A18" s="257" t="s">
        <v>19</v>
      </c>
      <c r="B18" s="8">
        <v>44292</v>
      </c>
      <c r="C18" s="15" t="s">
        <v>42</v>
      </c>
      <c r="D18" s="10"/>
      <c r="E18" s="50" t="s">
        <v>43</v>
      </c>
      <c r="F18" s="51" t="s">
        <v>44</v>
      </c>
      <c r="G18" s="11">
        <v>2446954.29</v>
      </c>
      <c r="H18" s="26"/>
      <c r="I18" s="11">
        <f>1200118.75+1087049.99</f>
        <v>2287168.7400000002</v>
      </c>
      <c r="J18" s="11"/>
      <c r="K18" s="25">
        <f t="shared" si="0"/>
        <v>159785.54999999981</v>
      </c>
      <c r="L18" s="25"/>
      <c r="M18" s="12" t="s">
        <v>30</v>
      </c>
      <c r="N18" s="240">
        <f t="shared" si="2"/>
        <v>0.93470023095527466</v>
      </c>
      <c r="O18" s="240">
        <v>0.99</v>
      </c>
      <c r="P18" s="52" t="s">
        <v>20</v>
      </c>
      <c r="Q18" s="13">
        <v>3143.56</v>
      </c>
      <c r="R18" s="53" t="s">
        <v>38</v>
      </c>
      <c r="S18" s="15" t="s">
        <v>147</v>
      </c>
      <c r="T18" s="15" t="s">
        <v>148</v>
      </c>
      <c r="U18" s="258" t="s">
        <v>149</v>
      </c>
    </row>
    <row r="19" spans="1:21" s="5" customFormat="1" ht="89.1" customHeight="1">
      <c r="A19" s="257" t="s">
        <v>19</v>
      </c>
      <c r="B19" s="8">
        <v>44292</v>
      </c>
      <c r="C19" s="15" t="s">
        <v>45</v>
      </c>
      <c r="D19" s="10"/>
      <c r="E19" s="50" t="s">
        <v>46</v>
      </c>
      <c r="F19" s="51" t="s">
        <v>47</v>
      </c>
      <c r="G19" s="11">
        <v>2667781.5</v>
      </c>
      <c r="H19" s="26"/>
      <c r="I19" s="11">
        <v>1195961.28</v>
      </c>
      <c r="J19" s="11"/>
      <c r="K19" s="25">
        <f t="shared" si="0"/>
        <v>1471820.22</v>
      </c>
      <c r="L19" s="25"/>
      <c r="M19" s="12" t="s">
        <v>30</v>
      </c>
      <c r="N19" s="240">
        <f t="shared" si="2"/>
        <v>0.44829806339087364</v>
      </c>
      <c r="O19" s="240">
        <v>0.95</v>
      </c>
      <c r="P19" s="52" t="s">
        <v>20</v>
      </c>
      <c r="Q19" s="13">
        <v>3330.94</v>
      </c>
      <c r="R19" s="53" t="s">
        <v>38</v>
      </c>
      <c r="S19" s="15" t="s">
        <v>307</v>
      </c>
      <c r="T19" s="15" t="s">
        <v>312</v>
      </c>
      <c r="U19" s="258" t="s">
        <v>313</v>
      </c>
    </row>
    <row r="20" spans="1:21" s="5" customFormat="1" ht="89.1" customHeight="1">
      <c r="A20" s="257" t="s">
        <v>19</v>
      </c>
      <c r="B20" s="8">
        <v>44369</v>
      </c>
      <c r="C20" s="15" t="s">
        <v>387</v>
      </c>
      <c r="D20" s="10"/>
      <c r="E20" s="50" t="s">
        <v>76</v>
      </c>
      <c r="F20" s="51" t="s">
        <v>388</v>
      </c>
      <c r="G20" s="11">
        <v>520000</v>
      </c>
      <c r="H20" s="26"/>
      <c r="I20" s="11">
        <v>0</v>
      </c>
      <c r="J20" s="11"/>
      <c r="K20" s="25">
        <f t="shared" si="0"/>
        <v>520000</v>
      </c>
      <c r="L20" s="25"/>
      <c r="M20" s="12" t="s">
        <v>30</v>
      </c>
      <c r="N20" s="240">
        <f t="shared" si="2"/>
        <v>0</v>
      </c>
      <c r="O20" s="240">
        <v>0</v>
      </c>
      <c r="P20" s="52" t="s">
        <v>86</v>
      </c>
      <c r="Q20" s="13">
        <v>1</v>
      </c>
      <c r="R20" s="53" t="s">
        <v>87</v>
      </c>
      <c r="S20" s="15" t="s">
        <v>465</v>
      </c>
      <c r="T20" s="15" t="s">
        <v>465</v>
      </c>
      <c r="U20" s="258" t="s">
        <v>382</v>
      </c>
    </row>
    <row r="21" spans="1:21" s="5" customFormat="1" ht="89.1" customHeight="1">
      <c r="A21" s="257" t="s">
        <v>19</v>
      </c>
      <c r="B21" s="8">
        <v>44308</v>
      </c>
      <c r="C21" s="15" t="s">
        <v>77</v>
      </c>
      <c r="D21" s="10"/>
      <c r="E21" s="50" t="s">
        <v>78</v>
      </c>
      <c r="F21" s="51" t="s">
        <v>79</v>
      </c>
      <c r="G21" s="11">
        <v>2405503.04</v>
      </c>
      <c r="H21" s="26"/>
      <c r="I21" s="11">
        <f>1176794.66+480360.54</f>
        <v>1657155.2</v>
      </c>
      <c r="J21" s="11"/>
      <c r="K21" s="25">
        <f t="shared" si="0"/>
        <v>748347.84000000008</v>
      </c>
      <c r="L21" s="25"/>
      <c r="M21" s="12" t="s">
        <v>30</v>
      </c>
      <c r="N21" s="240">
        <f t="shared" si="2"/>
        <v>0.68890172759873125</v>
      </c>
      <c r="O21" s="240">
        <v>0.95</v>
      </c>
      <c r="P21" s="52" t="s">
        <v>20</v>
      </c>
      <c r="Q21" s="13">
        <v>3260.57</v>
      </c>
      <c r="R21" s="53" t="s">
        <v>38</v>
      </c>
      <c r="S21" s="15" t="s">
        <v>147</v>
      </c>
      <c r="T21" s="15" t="s">
        <v>314</v>
      </c>
      <c r="U21" s="258" t="s">
        <v>315</v>
      </c>
    </row>
    <row r="22" spans="1:21" s="5" customFormat="1" ht="89.1" customHeight="1">
      <c r="A22" s="257" t="s">
        <v>19</v>
      </c>
      <c r="B22" s="8">
        <v>44308</v>
      </c>
      <c r="C22" s="15" t="s">
        <v>80</v>
      </c>
      <c r="D22" s="10"/>
      <c r="E22" s="50" t="s">
        <v>81</v>
      </c>
      <c r="F22" s="51" t="s">
        <v>82</v>
      </c>
      <c r="G22" s="11">
        <v>2535471</v>
      </c>
      <c r="H22" s="26"/>
      <c r="I22" s="11">
        <f>1215470.69+643613.39</f>
        <v>1859084.08</v>
      </c>
      <c r="J22" s="11"/>
      <c r="K22" s="25">
        <f t="shared" si="0"/>
        <v>676386.91999999993</v>
      </c>
      <c r="L22" s="25"/>
      <c r="M22" s="12" t="s">
        <v>30</v>
      </c>
      <c r="N22" s="240">
        <f t="shared" si="2"/>
        <v>0.73323026767018828</v>
      </c>
      <c r="O22" s="240">
        <v>0.92</v>
      </c>
      <c r="P22" s="52" t="s">
        <v>20</v>
      </c>
      <c r="Q22" s="13">
        <v>3145.77</v>
      </c>
      <c r="R22" s="53" t="s">
        <v>38</v>
      </c>
      <c r="S22" s="15" t="s">
        <v>147</v>
      </c>
      <c r="T22" s="15" t="s">
        <v>316</v>
      </c>
      <c r="U22" s="258" t="s">
        <v>317</v>
      </c>
    </row>
    <row r="23" spans="1:21" s="5" customFormat="1" ht="89.1" customHeight="1">
      <c r="A23" s="257" t="s">
        <v>19</v>
      </c>
      <c r="B23" s="8">
        <v>44308</v>
      </c>
      <c r="C23" s="15" t="s">
        <v>83</v>
      </c>
      <c r="D23" s="10"/>
      <c r="E23" s="50" t="s">
        <v>84</v>
      </c>
      <c r="F23" s="51" t="s">
        <v>85</v>
      </c>
      <c r="G23" s="11">
        <v>6615802.2400000002</v>
      </c>
      <c r="H23" s="26"/>
      <c r="I23" s="11">
        <v>3035507.23</v>
      </c>
      <c r="J23" s="11"/>
      <c r="K23" s="25">
        <f t="shared" si="0"/>
        <v>3580295.0100000002</v>
      </c>
      <c r="L23" s="25"/>
      <c r="M23" s="12" t="s">
        <v>30</v>
      </c>
      <c r="N23" s="240">
        <f t="shared" si="2"/>
        <v>0.4588267786553426</v>
      </c>
      <c r="O23" s="240">
        <v>0.3</v>
      </c>
      <c r="P23" s="52" t="s">
        <v>20</v>
      </c>
      <c r="Q23" s="13">
        <v>5754.74</v>
      </c>
      <c r="R23" s="53" t="s">
        <v>88</v>
      </c>
      <c r="S23" s="15" t="s">
        <v>147</v>
      </c>
      <c r="T23" s="15" t="s">
        <v>316</v>
      </c>
      <c r="U23" s="258" t="s">
        <v>453</v>
      </c>
    </row>
    <row r="24" spans="1:21" s="5" customFormat="1" ht="89.1" customHeight="1">
      <c r="A24" s="257" t="s">
        <v>19</v>
      </c>
      <c r="B24" s="8">
        <v>44308</v>
      </c>
      <c r="C24" s="15" t="s">
        <v>89</v>
      </c>
      <c r="D24" s="10"/>
      <c r="E24" s="50" t="s">
        <v>90</v>
      </c>
      <c r="F24" s="51" t="s">
        <v>145</v>
      </c>
      <c r="G24" s="11">
        <v>0</v>
      </c>
      <c r="H24" s="26"/>
      <c r="I24" s="11">
        <v>0</v>
      </c>
      <c r="J24" s="11"/>
      <c r="K24" s="25">
        <f t="shared" si="0"/>
        <v>0</v>
      </c>
      <c r="L24" s="25"/>
      <c r="M24" s="12" t="s">
        <v>30</v>
      </c>
      <c r="N24" s="240" t="s">
        <v>382</v>
      </c>
      <c r="O24" s="240">
        <v>0</v>
      </c>
      <c r="P24" s="52" t="s">
        <v>20</v>
      </c>
      <c r="Q24" s="13">
        <v>5354.46</v>
      </c>
      <c r="R24" s="53" t="s">
        <v>91</v>
      </c>
      <c r="S24" s="15" t="s">
        <v>465</v>
      </c>
      <c r="T24" s="15" t="s">
        <v>465</v>
      </c>
      <c r="U24" s="258" t="s">
        <v>382</v>
      </c>
    </row>
    <row r="25" spans="1:21" s="5" customFormat="1" ht="89.1" customHeight="1">
      <c r="A25" s="257" t="s">
        <v>19</v>
      </c>
      <c r="B25" s="8">
        <v>44308</v>
      </c>
      <c r="C25" s="15" t="s">
        <v>92</v>
      </c>
      <c r="D25" s="10"/>
      <c r="E25" s="50" t="s">
        <v>93</v>
      </c>
      <c r="F25" s="51" t="s">
        <v>146</v>
      </c>
      <c r="G25" s="11">
        <v>0</v>
      </c>
      <c r="H25" s="26"/>
      <c r="I25" s="11">
        <v>0</v>
      </c>
      <c r="J25" s="11"/>
      <c r="K25" s="25">
        <f t="shared" si="0"/>
        <v>0</v>
      </c>
      <c r="L25" s="25"/>
      <c r="M25" s="12" t="s">
        <v>30</v>
      </c>
      <c r="N25" s="240" t="e">
        <f t="shared" si="2"/>
        <v>#DIV/0!</v>
      </c>
      <c r="O25" s="240">
        <v>0</v>
      </c>
      <c r="P25" s="52" t="s">
        <v>20</v>
      </c>
      <c r="Q25" s="13">
        <v>5321.43</v>
      </c>
      <c r="R25" s="53" t="s">
        <v>91</v>
      </c>
      <c r="S25" s="15" t="s">
        <v>465</v>
      </c>
      <c r="T25" s="15" t="s">
        <v>465</v>
      </c>
      <c r="U25" s="258" t="s">
        <v>382</v>
      </c>
    </row>
    <row r="26" spans="1:21" s="5" customFormat="1" ht="89.1" customHeight="1">
      <c r="A26" s="257" t="s">
        <v>19</v>
      </c>
      <c r="B26" s="8">
        <v>44308</v>
      </c>
      <c r="C26" s="15" t="s">
        <v>94</v>
      </c>
      <c r="D26" s="10"/>
      <c r="E26" s="50" t="s">
        <v>95</v>
      </c>
      <c r="F26" s="51" t="s">
        <v>96</v>
      </c>
      <c r="G26" s="11">
        <v>6000000</v>
      </c>
      <c r="H26" s="26"/>
      <c r="I26" s="11">
        <v>2665447.91</v>
      </c>
      <c r="J26" s="11"/>
      <c r="K26" s="25">
        <f t="shared" si="0"/>
        <v>3334552.09</v>
      </c>
      <c r="L26" s="25"/>
      <c r="M26" s="12" t="s">
        <v>30</v>
      </c>
      <c r="N26" s="240">
        <f t="shared" si="2"/>
        <v>0.44424131833333336</v>
      </c>
      <c r="O26" s="240">
        <v>0.7</v>
      </c>
      <c r="P26" s="52" t="s">
        <v>20</v>
      </c>
      <c r="Q26" s="13">
        <v>5199.2</v>
      </c>
      <c r="R26" s="53" t="s">
        <v>91</v>
      </c>
      <c r="S26" s="15" t="s">
        <v>307</v>
      </c>
      <c r="T26" s="15" t="s">
        <v>389</v>
      </c>
      <c r="U26" s="258" t="s">
        <v>454</v>
      </c>
    </row>
    <row r="27" spans="1:21" s="5" customFormat="1" ht="89.1" customHeight="1">
      <c r="A27" s="257" t="s">
        <v>19</v>
      </c>
      <c r="B27" s="8">
        <v>44308</v>
      </c>
      <c r="C27" s="15" t="s">
        <v>97</v>
      </c>
      <c r="D27" s="10"/>
      <c r="E27" s="50" t="s">
        <v>98</v>
      </c>
      <c r="F27" s="51" t="s">
        <v>99</v>
      </c>
      <c r="G27" s="11">
        <v>6000000</v>
      </c>
      <c r="H27" s="26"/>
      <c r="I27" s="11">
        <v>2609605.56</v>
      </c>
      <c r="J27" s="11"/>
      <c r="K27" s="25">
        <f t="shared" si="0"/>
        <v>3390394.44</v>
      </c>
      <c r="L27" s="25"/>
      <c r="M27" s="12" t="s">
        <v>30</v>
      </c>
      <c r="N27" s="240">
        <f t="shared" si="2"/>
        <v>0.43493426000000002</v>
      </c>
      <c r="O27" s="240">
        <v>0.55000000000000004</v>
      </c>
      <c r="P27" s="52" t="s">
        <v>20</v>
      </c>
      <c r="Q27" s="13">
        <v>5315.95</v>
      </c>
      <c r="R27" s="53" t="s">
        <v>91</v>
      </c>
      <c r="S27" s="15" t="s">
        <v>307</v>
      </c>
      <c r="T27" s="15" t="s">
        <v>390</v>
      </c>
      <c r="U27" s="258" t="s">
        <v>455</v>
      </c>
    </row>
    <row r="28" spans="1:21" s="5" customFormat="1" ht="89.1" customHeight="1">
      <c r="A28" s="257" t="s">
        <v>19</v>
      </c>
      <c r="B28" s="8">
        <v>44308</v>
      </c>
      <c r="C28" s="15" t="s">
        <v>100</v>
      </c>
      <c r="D28" s="10"/>
      <c r="E28" s="50" t="s">
        <v>101</v>
      </c>
      <c r="F28" s="51" t="s">
        <v>102</v>
      </c>
      <c r="G28" s="11">
        <v>2345072.52</v>
      </c>
      <c r="H28" s="26"/>
      <c r="I28" s="11">
        <f>684223.42+15176.38</f>
        <v>699399.8</v>
      </c>
      <c r="J28" s="11"/>
      <c r="K28" s="25">
        <f t="shared" si="0"/>
        <v>1645672.72</v>
      </c>
      <c r="L28" s="25"/>
      <c r="M28" s="12" t="s">
        <v>30</v>
      </c>
      <c r="N28" s="240">
        <f t="shared" si="2"/>
        <v>0.29824229060515367</v>
      </c>
      <c r="O28" s="240">
        <v>0.26</v>
      </c>
      <c r="P28" s="52" t="s">
        <v>86</v>
      </c>
      <c r="Q28" s="13">
        <v>1</v>
      </c>
      <c r="R28" s="53" t="s">
        <v>103</v>
      </c>
      <c r="S28" s="15" t="s">
        <v>147</v>
      </c>
      <c r="T28" s="15" t="s">
        <v>318</v>
      </c>
      <c r="U28" s="258" t="s">
        <v>319</v>
      </c>
    </row>
    <row r="29" spans="1:21" s="5" customFormat="1" ht="89.1" customHeight="1">
      <c r="A29" s="257" t="s">
        <v>19</v>
      </c>
      <c r="B29" s="8">
        <v>44308</v>
      </c>
      <c r="C29" s="15" t="s">
        <v>104</v>
      </c>
      <c r="D29" s="10"/>
      <c r="E29" s="50" t="s">
        <v>105</v>
      </c>
      <c r="F29" s="51" t="s">
        <v>106</v>
      </c>
      <c r="G29" s="11">
        <v>1499953.44</v>
      </c>
      <c r="H29" s="26"/>
      <c r="I29" s="11">
        <f>442051.45+267906.85+510434.43</f>
        <v>1220392.73</v>
      </c>
      <c r="J29" s="11"/>
      <c r="K29" s="25">
        <f t="shared" si="0"/>
        <v>279560.70999999996</v>
      </c>
      <c r="L29" s="25"/>
      <c r="M29" s="12" t="s">
        <v>30</v>
      </c>
      <c r="N29" s="240">
        <f t="shared" si="2"/>
        <v>0.81362040811080116</v>
      </c>
      <c r="O29" s="240">
        <v>0.65</v>
      </c>
      <c r="P29" s="52" t="s">
        <v>86</v>
      </c>
      <c r="Q29" s="13">
        <v>1</v>
      </c>
      <c r="R29" s="53" t="s">
        <v>103</v>
      </c>
      <c r="S29" s="15" t="s">
        <v>147</v>
      </c>
      <c r="T29" s="15" t="s">
        <v>320</v>
      </c>
      <c r="U29" s="258" t="s">
        <v>321</v>
      </c>
    </row>
    <row r="30" spans="1:21" s="5" customFormat="1" ht="89.1" customHeight="1">
      <c r="A30" s="257" t="s">
        <v>19</v>
      </c>
      <c r="B30" s="8">
        <v>44308</v>
      </c>
      <c r="C30" s="15" t="s">
        <v>107</v>
      </c>
      <c r="D30" s="10"/>
      <c r="E30" s="50" t="s">
        <v>108</v>
      </c>
      <c r="F30" s="51" t="s">
        <v>109</v>
      </c>
      <c r="G30" s="11">
        <v>1460498.19</v>
      </c>
      <c r="H30" s="26"/>
      <c r="I30" s="11">
        <v>437445.57</v>
      </c>
      <c r="J30" s="11"/>
      <c r="K30" s="25">
        <f t="shared" si="0"/>
        <v>1023052.6199999999</v>
      </c>
      <c r="L30" s="25"/>
      <c r="M30" s="12" t="s">
        <v>30</v>
      </c>
      <c r="N30" s="240">
        <f t="shared" si="2"/>
        <v>0.2995180500702983</v>
      </c>
      <c r="O30" s="240">
        <v>0.24</v>
      </c>
      <c r="P30" s="52" t="s">
        <v>86</v>
      </c>
      <c r="Q30" s="13">
        <v>1</v>
      </c>
      <c r="R30" s="53" t="s">
        <v>103</v>
      </c>
      <c r="S30" s="15" t="s">
        <v>147</v>
      </c>
      <c r="T30" s="15" t="s">
        <v>391</v>
      </c>
      <c r="U30" s="258" t="s">
        <v>456</v>
      </c>
    </row>
    <row r="31" spans="1:21" s="5" customFormat="1" ht="89.1" customHeight="1">
      <c r="A31" s="257" t="s">
        <v>19</v>
      </c>
      <c r="B31" s="8">
        <v>44308</v>
      </c>
      <c r="C31" s="15" t="s">
        <v>110</v>
      </c>
      <c r="D31" s="10"/>
      <c r="E31" s="50" t="s">
        <v>111</v>
      </c>
      <c r="F31" s="51" t="s">
        <v>112</v>
      </c>
      <c r="G31" s="11">
        <v>1460929.2</v>
      </c>
      <c r="H31" s="26"/>
      <c r="I31" s="11">
        <v>436650.86</v>
      </c>
      <c r="J31" s="11"/>
      <c r="K31" s="25">
        <f t="shared" si="0"/>
        <v>1024278.34</v>
      </c>
      <c r="L31" s="25"/>
      <c r="M31" s="12" t="s">
        <v>30</v>
      </c>
      <c r="N31" s="240">
        <f t="shared" si="2"/>
        <v>0.29888570917741941</v>
      </c>
      <c r="O31" s="240">
        <v>0.05</v>
      </c>
      <c r="P31" s="52" t="s">
        <v>86</v>
      </c>
      <c r="Q31" s="13">
        <v>1</v>
      </c>
      <c r="R31" s="53" t="s">
        <v>103</v>
      </c>
      <c r="S31" s="15" t="s">
        <v>324</v>
      </c>
      <c r="T31" s="15" t="s">
        <v>392</v>
      </c>
      <c r="U31" s="258" t="s">
        <v>457</v>
      </c>
    </row>
    <row r="32" spans="1:21" s="5" customFormat="1" ht="89.1" customHeight="1">
      <c r="A32" s="257" t="s">
        <v>19</v>
      </c>
      <c r="B32" s="8" t="s">
        <v>113</v>
      </c>
      <c r="C32" s="15" t="s">
        <v>114</v>
      </c>
      <c r="D32" s="10"/>
      <c r="E32" s="50" t="s">
        <v>115</v>
      </c>
      <c r="F32" s="51" t="s">
        <v>116</v>
      </c>
      <c r="G32" s="11">
        <v>1570573.85</v>
      </c>
      <c r="H32" s="26"/>
      <c r="I32" s="11">
        <v>456136.66</v>
      </c>
      <c r="J32" s="11"/>
      <c r="K32" s="25">
        <f t="shared" si="0"/>
        <v>1114437.1900000002</v>
      </c>
      <c r="L32" s="25"/>
      <c r="M32" s="12" t="s">
        <v>30</v>
      </c>
      <c r="N32" s="240">
        <f t="shared" si="2"/>
        <v>0.29042675070643764</v>
      </c>
      <c r="O32" s="240">
        <v>0.18</v>
      </c>
      <c r="P32" s="52" t="s">
        <v>86</v>
      </c>
      <c r="Q32" s="13">
        <v>1</v>
      </c>
      <c r="R32" s="53" t="s">
        <v>103</v>
      </c>
      <c r="S32" s="15" t="s">
        <v>147</v>
      </c>
      <c r="T32" s="15" t="s">
        <v>393</v>
      </c>
      <c r="U32" s="258" t="s">
        <v>458</v>
      </c>
    </row>
    <row r="33" spans="1:21" s="5" customFormat="1" ht="89.1" customHeight="1">
      <c r="A33" s="257" t="s">
        <v>19</v>
      </c>
      <c r="B33" s="8">
        <v>44308</v>
      </c>
      <c r="C33" s="15" t="s">
        <v>117</v>
      </c>
      <c r="D33" s="10"/>
      <c r="E33" s="50" t="s">
        <v>118</v>
      </c>
      <c r="F33" s="51" t="s">
        <v>119</v>
      </c>
      <c r="G33" s="11">
        <v>1333185.6200000001</v>
      </c>
      <c r="H33" s="26"/>
      <c r="I33" s="11">
        <f>389947.77+256861.57</f>
        <v>646809.34000000008</v>
      </c>
      <c r="J33" s="11"/>
      <c r="K33" s="25">
        <f t="shared" si="0"/>
        <v>686376.28</v>
      </c>
      <c r="L33" s="25"/>
      <c r="M33" s="12" t="s">
        <v>30</v>
      </c>
      <c r="N33" s="240">
        <f t="shared" si="2"/>
        <v>0.48516075353408028</v>
      </c>
      <c r="O33" s="240">
        <v>0.65</v>
      </c>
      <c r="P33" s="52" t="s">
        <v>86</v>
      </c>
      <c r="Q33" s="13">
        <v>1</v>
      </c>
      <c r="R33" s="53" t="s">
        <v>103</v>
      </c>
      <c r="S33" s="15" t="s">
        <v>147</v>
      </c>
      <c r="T33" s="15" t="s">
        <v>322</v>
      </c>
      <c r="U33" s="258" t="s">
        <v>323</v>
      </c>
    </row>
    <row r="34" spans="1:21" s="5" customFormat="1" ht="89.1" customHeight="1">
      <c r="A34" s="257" t="s">
        <v>19</v>
      </c>
      <c r="B34" s="8">
        <v>44308</v>
      </c>
      <c r="C34" s="15" t="s">
        <v>120</v>
      </c>
      <c r="D34" s="10"/>
      <c r="E34" s="50" t="s">
        <v>121</v>
      </c>
      <c r="F34" s="51" t="s">
        <v>122</v>
      </c>
      <c r="G34" s="11">
        <v>555096.64</v>
      </c>
      <c r="H34" s="26"/>
      <c r="I34" s="11">
        <v>0</v>
      </c>
      <c r="J34" s="11"/>
      <c r="K34" s="25">
        <f t="shared" si="0"/>
        <v>555096.64</v>
      </c>
      <c r="L34" s="25"/>
      <c r="M34" s="12" t="s">
        <v>30</v>
      </c>
      <c r="N34" s="240">
        <f t="shared" si="2"/>
        <v>0</v>
      </c>
      <c r="O34" s="240">
        <v>0</v>
      </c>
      <c r="P34" s="52" t="s">
        <v>86</v>
      </c>
      <c r="Q34" s="13">
        <v>1</v>
      </c>
      <c r="R34" s="53" t="s">
        <v>123</v>
      </c>
      <c r="S34" s="15" t="s">
        <v>465</v>
      </c>
      <c r="T34" s="15" t="s">
        <v>465</v>
      </c>
      <c r="U34" s="258" t="s">
        <v>382</v>
      </c>
    </row>
    <row r="35" spans="1:21" s="5" customFormat="1" ht="89.1" customHeight="1">
      <c r="A35" s="257" t="s">
        <v>19</v>
      </c>
      <c r="B35" s="8">
        <v>44308</v>
      </c>
      <c r="C35" s="15" t="s">
        <v>124</v>
      </c>
      <c r="D35" s="10"/>
      <c r="E35" s="50" t="s">
        <v>125</v>
      </c>
      <c r="F35" s="51" t="s">
        <v>126</v>
      </c>
      <c r="G35" s="11">
        <v>1254316.42</v>
      </c>
      <c r="H35" s="26"/>
      <c r="I35" s="11">
        <v>583797.11</v>
      </c>
      <c r="J35" s="11"/>
      <c r="K35" s="25">
        <f t="shared" si="0"/>
        <v>670519.30999999994</v>
      </c>
      <c r="L35" s="25"/>
      <c r="M35" s="12" t="s">
        <v>30</v>
      </c>
      <c r="N35" s="240">
        <f t="shared" si="2"/>
        <v>0.46543049320840429</v>
      </c>
      <c r="O35" s="240">
        <v>0.55000000000000004</v>
      </c>
      <c r="P35" s="52" t="s">
        <v>86</v>
      </c>
      <c r="Q35" s="13">
        <v>1</v>
      </c>
      <c r="R35" s="53" t="s">
        <v>87</v>
      </c>
      <c r="S35" s="15" t="s">
        <v>147</v>
      </c>
      <c r="T35" s="15" t="s">
        <v>394</v>
      </c>
      <c r="U35" s="258" t="s">
        <v>459</v>
      </c>
    </row>
    <row r="36" spans="1:21" s="5" customFormat="1" ht="89.1" customHeight="1">
      <c r="A36" s="257" t="s">
        <v>19</v>
      </c>
      <c r="B36" s="8">
        <v>44308</v>
      </c>
      <c r="C36" s="15" t="s">
        <v>127</v>
      </c>
      <c r="D36" s="10"/>
      <c r="E36" s="50" t="s">
        <v>128</v>
      </c>
      <c r="F36" s="51" t="s">
        <v>129</v>
      </c>
      <c r="G36" s="11">
        <v>1288516.79</v>
      </c>
      <c r="H36" s="26"/>
      <c r="I36" s="11">
        <v>385392.05</v>
      </c>
      <c r="J36" s="11"/>
      <c r="K36" s="25">
        <f t="shared" si="0"/>
        <v>903124.74</v>
      </c>
      <c r="L36" s="25"/>
      <c r="M36" s="12" t="s">
        <v>30</v>
      </c>
      <c r="N36" s="240">
        <f t="shared" si="2"/>
        <v>0.29909742192804484</v>
      </c>
      <c r="O36" s="240">
        <v>0.03</v>
      </c>
      <c r="P36" s="52" t="s">
        <v>86</v>
      </c>
      <c r="Q36" s="13">
        <v>1</v>
      </c>
      <c r="R36" s="53" t="s">
        <v>87</v>
      </c>
      <c r="S36" s="15" t="s">
        <v>324</v>
      </c>
      <c r="T36" s="15" t="s">
        <v>395</v>
      </c>
      <c r="U36" s="258" t="s">
        <v>460</v>
      </c>
    </row>
    <row r="37" spans="1:21" s="5" customFormat="1" ht="89.1" customHeight="1">
      <c r="A37" s="257" t="s">
        <v>19</v>
      </c>
      <c r="B37" s="8">
        <v>44308</v>
      </c>
      <c r="C37" s="15" t="s">
        <v>130</v>
      </c>
      <c r="D37" s="10"/>
      <c r="E37" s="50" t="s">
        <v>131</v>
      </c>
      <c r="F37" s="51" t="s">
        <v>132</v>
      </c>
      <c r="G37" s="11">
        <v>474982.39</v>
      </c>
      <c r="H37" s="26"/>
      <c r="I37" s="11">
        <f>142190.6+41406.55</f>
        <v>183597.15000000002</v>
      </c>
      <c r="J37" s="11"/>
      <c r="K37" s="25">
        <f t="shared" si="0"/>
        <v>291385.24</v>
      </c>
      <c r="L37" s="25"/>
      <c r="M37" s="12" t="s">
        <v>30</v>
      </c>
      <c r="N37" s="240">
        <f t="shared" si="2"/>
        <v>0.38653464605287791</v>
      </c>
      <c r="O37" s="240">
        <v>0.4</v>
      </c>
      <c r="P37" s="52" t="s">
        <v>86</v>
      </c>
      <c r="Q37" s="13">
        <v>1</v>
      </c>
      <c r="R37" s="53" t="s">
        <v>87</v>
      </c>
      <c r="S37" s="15" t="s">
        <v>324</v>
      </c>
      <c r="T37" s="15" t="s">
        <v>325</v>
      </c>
      <c r="U37" s="258" t="s">
        <v>326</v>
      </c>
    </row>
    <row r="38" spans="1:21" s="5" customFormat="1" ht="89.1" customHeight="1">
      <c r="A38" s="257" t="s">
        <v>19</v>
      </c>
      <c r="B38" s="8">
        <v>44308</v>
      </c>
      <c r="C38" s="15" t="s">
        <v>133</v>
      </c>
      <c r="D38" s="10"/>
      <c r="E38" s="50" t="s">
        <v>134</v>
      </c>
      <c r="F38" s="51" t="s">
        <v>135</v>
      </c>
      <c r="G38" s="11">
        <v>2596661.79</v>
      </c>
      <c r="H38" s="26"/>
      <c r="I38" s="11">
        <v>762860.11</v>
      </c>
      <c r="J38" s="11"/>
      <c r="K38" s="25">
        <f t="shared" si="0"/>
        <v>1833801.6800000002</v>
      </c>
      <c r="L38" s="25"/>
      <c r="M38" s="12" t="s">
        <v>30</v>
      </c>
      <c r="N38" s="240">
        <f t="shared" si="2"/>
        <v>0.29378493300045827</v>
      </c>
      <c r="O38" s="240">
        <v>0.16</v>
      </c>
      <c r="P38" s="52" t="s">
        <v>86</v>
      </c>
      <c r="Q38" s="13">
        <v>1</v>
      </c>
      <c r="R38" s="53" t="s">
        <v>103</v>
      </c>
      <c r="S38" s="15" t="s">
        <v>147</v>
      </c>
      <c r="T38" s="15" t="s">
        <v>396</v>
      </c>
      <c r="U38" s="258" t="s">
        <v>461</v>
      </c>
    </row>
    <row r="39" spans="1:21" s="5" customFormat="1" ht="89.1" customHeight="1">
      <c r="A39" s="257" t="s">
        <v>19</v>
      </c>
      <c r="B39" s="8">
        <v>44308</v>
      </c>
      <c r="C39" s="15" t="s">
        <v>136</v>
      </c>
      <c r="D39" s="10"/>
      <c r="E39" s="50" t="s">
        <v>137</v>
      </c>
      <c r="F39" s="51" t="s">
        <v>138</v>
      </c>
      <c r="G39" s="11">
        <v>495016.15</v>
      </c>
      <c r="H39" s="26"/>
      <c r="I39" s="11">
        <v>0</v>
      </c>
      <c r="J39" s="11"/>
      <c r="K39" s="25">
        <f t="shared" si="0"/>
        <v>495016.15</v>
      </c>
      <c r="L39" s="25"/>
      <c r="M39" s="12" t="s">
        <v>30</v>
      </c>
      <c r="N39" s="240">
        <f t="shared" si="2"/>
        <v>0</v>
      </c>
      <c r="O39" s="240">
        <v>0</v>
      </c>
      <c r="P39" s="52" t="s">
        <v>86</v>
      </c>
      <c r="Q39" s="13">
        <v>1</v>
      </c>
      <c r="R39" s="53" t="s">
        <v>103</v>
      </c>
      <c r="S39" s="15" t="s">
        <v>465</v>
      </c>
      <c r="T39" s="15" t="s">
        <v>465</v>
      </c>
      <c r="U39" s="258" t="s">
        <v>382</v>
      </c>
    </row>
    <row r="40" spans="1:21" s="5" customFormat="1" ht="89.1" customHeight="1">
      <c r="A40" s="257" t="s">
        <v>19</v>
      </c>
      <c r="B40" s="8">
        <v>44308</v>
      </c>
      <c r="C40" s="15" t="s">
        <v>139</v>
      </c>
      <c r="D40" s="10"/>
      <c r="E40" s="50" t="s">
        <v>140</v>
      </c>
      <c r="F40" s="51" t="s">
        <v>141</v>
      </c>
      <c r="G40" s="11">
        <v>1208302.17</v>
      </c>
      <c r="H40" s="26"/>
      <c r="I40" s="11">
        <v>353154.6</v>
      </c>
      <c r="J40" s="11"/>
      <c r="K40" s="25">
        <f t="shared" si="0"/>
        <v>855147.57</v>
      </c>
      <c r="L40" s="25"/>
      <c r="M40" s="12" t="s">
        <v>30</v>
      </c>
      <c r="N40" s="240">
        <f t="shared" si="2"/>
        <v>0.29227341369419207</v>
      </c>
      <c r="O40" s="240">
        <v>0.16</v>
      </c>
      <c r="P40" s="52" t="s">
        <v>86</v>
      </c>
      <c r="Q40" s="13">
        <v>1</v>
      </c>
      <c r="R40" s="53" t="s">
        <v>103</v>
      </c>
      <c r="S40" s="15" t="s">
        <v>147</v>
      </c>
      <c r="T40" s="15" t="s">
        <v>397</v>
      </c>
      <c r="U40" s="258" t="s">
        <v>462</v>
      </c>
    </row>
    <row r="41" spans="1:21" s="5" customFormat="1" ht="89.1" customHeight="1">
      <c r="A41" s="257" t="s">
        <v>19</v>
      </c>
      <c r="B41" s="8">
        <v>44308</v>
      </c>
      <c r="C41" s="15" t="s">
        <v>142</v>
      </c>
      <c r="D41" s="10"/>
      <c r="E41" s="50" t="s">
        <v>143</v>
      </c>
      <c r="F41" s="51" t="s">
        <v>144</v>
      </c>
      <c r="G41" s="11">
        <v>1015475.61</v>
      </c>
      <c r="H41" s="26"/>
      <c r="I41" s="11">
        <f>297361.94+428779.31</f>
        <v>726141.25</v>
      </c>
      <c r="J41" s="11"/>
      <c r="K41" s="25">
        <f t="shared" si="0"/>
        <v>289334.36</v>
      </c>
      <c r="L41" s="25"/>
      <c r="M41" s="12" t="s">
        <v>30</v>
      </c>
      <c r="N41" s="240">
        <f t="shared" si="2"/>
        <v>0.7150750277498048</v>
      </c>
      <c r="O41" s="240">
        <v>0.85</v>
      </c>
      <c r="P41" s="52" t="s">
        <v>86</v>
      </c>
      <c r="Q41" s="13">
        <v>1</v>
      </c>
      <c r="R41" s="53" t="s">
        <v>123</v>
      </c>
      <c r="S41" s="15" t="s">
        <v>324</v>
      </c>
      <c r="T41" s="15" t="s">
        <v>327</v>
      </c>
      <c r="U41" s="258" t="s">
        <v>328</v>
      </c>
    </row>
    <row r="42" spans="1:21" s="5" customFormat="1" ht="89.1" customHeight="1">
      <c r="A42" s="257" t="s">
        <v>19</v>
      </c>
      <c r="B42" s="8">
        <v>44322</v>
      </c>
      <c r="C42" s="15" t="s">
        <v>329</v>
      </c>
      <c r="D42" s="10"/>
      <c r="E42" s="50" t="s">
        <v>330</v>
      </c>
      <c r="F42" s="51" t="s">
        <v>331</v>
      </c>
      <c r="G42" s="11">
        <v>447083.3</v>
      </c>
      <c r="H42" s="26"/>
      <c r="I42" s="11">
        <v>0</v>
      </c>
      <c r="J42" s="11"/>
      <c r="K42" s="25">
        <f t="shared" si="0"/>
        <v>447083.3</v>
      </c>
      <c r="L42" s="25"/>
      <c r="M42" s="12" t="s">
        <v>30</v>
      </c>
      <c r="N42" s="240">
        <f t="shared" si="2"/>
        <v>0</v>
      </c>
      <c r="O42" s="240">
        <v>0</v>
      </c>
      <c r="P42" s="52" t="s">
        <v>86</v>
      </c>
      <c r="Q42" s="13">
        <v>1</v>
      </c>
      <c r="R42" s="53" t="s">
        <v>123</v>
      </c>
      <c r="S42" s="15" t="s">
        <v>465</v>
      </c>
      <c r="T42" s="15" t="s">
        <v>465</v>
      </c>
      <c r="U42" s="258" t="s">
        <v>382</v>
      </c>
    </row>
    <row r="43" spans="1:21" s="5" customFormat="1" ht="89.1" customHeight="1">
      <c r="A43" s="257" t="s">
        <v>19</v>
      </c>
      <c r="B43" s="8">
        <v>44320</v>
      </c>
      <c r="C43" s="15" t="s">
        <v>332</v>
      </c>
      <c r="D43" s="10"/>
      <c r="E43" s="50" t="s">
        <v>333</v>
      </c>
      <c r="F43" s="51" t="s">
        <v>334</v>
      </c>
      <c r="G43" s="11">
        <v>2264883.09</v>
      </c>
      <c r="H43" s="26"/>
      <c r="I43" s="11">
        <v>0</v>
      </c>
      <c r="J43" s="11"/>
      <c r="K43" s="25">
        <f t="shared" si="0"/>
        <v>2264883.09</v>
      </c>
      <c r="L43" s="25"/>
      <c r="M43" s="12" t="s">
        <v>30</v>
      </c>
      <c r="N43" s="240">
        <f t="shared" si="2"/>
        <v>0</v>
      </c>
      <c r="O43" s="240">
        <v>0</v>
      </c>
      <c r="P43" s="52" t="s">
        <v>20</v>
      </c>
      <c r="Q43" s="13">
        <v>3188.82</v>
      </c>
      <c r="R43" s="53" t="s">
        <v>335</v>
      </c>
      <c r="S43" s="15" t="s">
        <v>465</v>
      </c>
      <c r="T43" s="15" t="s">
        <v>465</v>
      </c>
      <c r="U43" s="258" t="s">
        <v>382</v>
      </c>
    </row>
    <row r="44" spans="1:21" s="5" customFormat="1" ht="89.1" customHeight="1">
      <c r="A44" s="257" t="s">
        <v>19</v>
      </c>
      <c r="B44" s="8">
        <v>44320</v>
      </c>
      <c r="C44" s="15" t="s">
        <v>336</v>
      </c>
      <c r="D44" s="10"/>
      <c r="E44" s="50" t="s">
        <v>337</v>
      </c>
      <c r="F44" s="51" t="s">
        <v>338</v>
      </c>
      <c r="G44" s="11">
        <v>2391197.34</v>
      </c>
      <c r="H44" s="26"/>
      <c r="I44" s="11">
        <v>0</v>
      </c>
      <c r="J44" s="11"/>
      <c r="K44" s="25">
        <f t="shared" si="0"/>
        <v>2391197.34</v>
      </c>
      <c r="L44" s="25"/>
      <c r="M44" s="12" t="s">
        <v>30</v>
      </c>
      <c r="N44" s="240">
        <f t="shared" si="2"/>
        <v>0</v>
      </c>
      <c r="O44" s="240">
        <v>0</v>
      </c>
      <c r="P44" s="52" t="s">
        <v>20</v>
      </c>
      <c r="Q44" s="13">
        <v>3590.25</v>
      </c>
      <c r="R44" s="53" t="s">
        <v>335</v>
      </c>
      <c r="S44" s="15" t="s">
        <v>465</v>
      </c>
      <c r="T44" s="15" t="s">
        <v>465</v>
      </c>
      <c r="U44" s="258" t="s">
        <v>382</v>
      </c>
    </row>
    <row r="45" spans="1:21" s="5" customFormat="1" ht="89.1" customHeight="1">
      <c r="A45" s="257" t="s">
        <v>19</v>
      </c>
      <c r="B45" s="8">
        <v>44320</v>
      </c>
      <c r="C45" s="15" t="s">
        <v>339</v>
      </c>
      <c r="D45" s="10"/>
      <c r="E45" s="50" t="s">
        <v>340</v>
      </c>
      <c r="F45" s="51" t="s">
        <v>341</v>
      </c>
      <c r="G45" s="11">
        <v>2337633.87</v>
      </c>
      <c r="H45" s="26"/>
      <c r="I45" s="11">
        <v>1152308.743</v>
      </c>
      <c r="J45" s="11"/>
      <c r="K45" s="25">
        <f t="shared" si="0"/>
        <v>1185325.1270000001</v>
      </c>
      <c r="L45" s="25"/>
      <c r="M45" s="12" t="s">
        <v>30</v>
      </c>
      <c r="N45" s="240">
        <f t="shared" si="2"/>
        <v>0.49293807631218139</v>
      </c>
      <c r="O45" s="240">
        <v>0</v>
      </c>
      <c r="P45" s="52" t="s">
        <v>20</v>
      </c>
      <c r="Q45" s="13">
        <v>3226.99</v>
      </c>
      <c r="R45" s="53" t="s">
        <v>335</v>
      </c>
      <c r="S45" s="15" t="s">
        <v>147</v>
      </c>
      <c r="T45" s="15" t="s">
        <v>392</v>
      </c>
      <c r="U45" s="258" t="s">
        <v>463</v>
      </c>
    </row>
    <row r="46" spans="1:21" s="5" customFormat="1" ht="89.1" customHeight="1">
      <c r="A46" s="257" t="s">
        <v>19</v>
      </c>
      <c r="B46" s="8">
        <v>44320</v>
      </c>
      <c r="C46" s="15" t="s">
        <v>342</v>
      </c>
      <c r="D46" s="10"/>
      <c r="E46" s="50" t="s">
        <v>343</v>
      </c>
      <c r="F46" s="51" t="s">
        <v>344</v>
      </c>
      <c r="G46" s="11">
        <v>2525310.62</v>
      </c>
      <c r="H46" s="26"/>
      <c r="I46" s="11">
        <v>0</v>
      </c>
      <c r="J46" s="11"/>
      <c r="K46" s="25">
        <f t="shared" si="0"/>
        <v>2525310.62</v>
      </c>
      <c r="L46" s="25"/>
      <c r="M46" s="12" t="s">
        <v>30</v>
      </c>
      <c r="N46" s="240">
        <f t="shared" si="2"/>
        <v>0</v>
      </c>
      <c r="O46" s="240">
        <v>0</v>
      </c>
      <c r="P46" s="52" t="s">
        <v>20</v>
      </c>
      <c r="Q46" s="13">
        <v>3371.74</v>
      </c>
      <c r="R46" s="53" t="s">
        <v>335</v>
      </c>
      <c r="S46" s="15" t="s">
        <v>465</v>
      </c>
      <c r="T46" s="15" t="s">
        <v>465</v>
      </c>
      <c r="U46" s="258" t="s">
        <v>382</v>
      </c>
    </row>
    <row r="47" spans="1:21" s="5" customFormat="1" ht="89.1" customHeight="1">
      <c r="A47" s="257" t="s">
        <v>19</v>
      </c>
      <c r="B47" s="8">
        <v>44320</v>
      </c>
      <c r="C47" s="15" t="s">
        <v>345</v>
      </c>
      <c r="D47" s="10"/>
      <c r="E47" s="50" t="s">
        <v>346</v>
      </c>
      <c r="F47" s="51" t="s">
        <v>347</v>
      </c>
      <c r="G47" s="11">
        <v>1989234.64</v>
      </c>
      <c r="H47" s="26"/>
      <c r="I47" s="11">
        <v>0</v>
      </c>
      <c r="J47" s="11"/>
      <c r="K47" s="25">
        <f t="shared" si="0"/>
        <v>1989234.64</v>
      </c>
      <c r="L47" s="25"/>
      <c r="M47" s="12" t="s">
        <v>30</v>
      </c>
      <c r="N47" s="240">
        <f t="shared" si="2"/>
        <v>0</v>
      </c>
      <c r="O47" s="240">
        <v>0</v>
      </c>
      <c r="P47" s="52" t="s">
        <v>20</v>
      </c>
      <c r="Q47" s="13">
        <v>2851.66</v>
      </c>
      <c r="R47" s="53" t="s">
        <v>91</v>
      </c>
      <c r="S47" s="15" t="s">
        <v>465</v>
      </c>
      <c r="T47" s="15" t="s">
        <v>465</v>
      </c>
      <c r="U47" s="258" t="s">
        <v>382</v>
      </c>
    </row>
    <row r="48" spans="1:21" s="5" customFormat="1" ht="89.1" customHeight="1">
      <c r="A48" s="257" t="s">
        <v>19</v>
      </c>
      <c r="B48" s="8">
        <v>44320</v>
      </c>
      <c r="C48" s="15" t="s">
        <v>348</v>
      </c>
      <c r="D48" s="10"/>
      <c r="E48" s="50" t="s">
        <v>349</v>
      </c>
      <c r="F48" s="51" t="s">
        <v>350</v>
      </c>
      <c r="G48" s="11">
        <v>2142989.92</v>
      </c>
      <c r="H48" s="26"/>
      <c r="I48" s="11">
        <v>0</v>
      </c>
      <c r="J48" s="11"/>
      <c r="K48" s="25">
        <f t="shared" si="0"/>
        <v>2142989.92</v>
      </c>
      <c r="L48" s="25"/>
      <c r="M48" s="12" t="s">
        <v>30</v>
      </c>
      <c r="N48" s="240">
        <f t="shared" si="2"/>
        <v>0</v>
      </c>
      <c r="O48" s="240">
        <v>0</v>
      </c>
      <c r="P48" s="52" t="s">
        <v>20</v>
      </c>
      <c r="Q48" s="13">
        <v>3278.84</v>
      </c>
      <c r="R48" s="53" t="s">
        <v>91</v>
      </c>
      <c r="S48" s="15" t="s">
        <v>465</v>
      </c>
      <c r="T48" s="15" t="s">
        <v>465</v>
      </c>
      <c r="U48" s="258" t="s">
        <v>382</v>
      </c>
    </row>
    <row r="49" spans="1:21" s="16" customFormat="1" ht="57.75" customHeight="1">
      <c r="A49" s="257" t="s">
        <v>19</v>
      </c>
      <c r="B49" s="8">
        <v>44341</v>
      </c>
      <c r="C49" s="15" t="s">
        <v>351</v>
      </c>
      <c r="D49" s="10"/>
      <c r="E49" s="50" t="s">
        <v>352</v>
      </c>
      <c r="F49" s="51" t="s">
        <v>353</v>
      </c>
      <c r="G49" s="11">
        <v>1699451.99</v>
      </c>
      <c r="H49" s="26"/>
      <c r="I49" s="11">
        <v>0</v>
      </c>
      <c r="J49" s="11"/>
      <c r="K49" s="25">
        <f t="shared" si="0"/>
        <v>1699451.99</v>
      </c>
      <c r="L49" s="25"/>
      <c r="M49" s="12" t="s">
        <v>30</v>
      </c>
      <c r="N49" s="240">
        <f t="shared" si="2"/>
        <v>0</v>
      </c>
      <c r="O49" s="240">
        <v>0</v>
      </c>
      <c r="P49" s="52" t="s">
        <v>20</v>
      </c>
      <c r="Q49" s="13">
        <v>2257.6799999999998</v>
      </c>
      <c r="R49" s="53" t="s">
        <v>103</v>
      </c>
      <c r="S49" s="15" t="s">
        <v>465</v>
      </c>
      <c r="T49" s="15" t="s">
        <v>465</v>
      </c>
      <c r="U49" s="258" t="s">
        <v>382</v>
      </c>
    </row>
    <row r="50" spans="1:21" s="16" customFormat="1" ht="77.25" customHeight="1">
      <c r="A50" s="257" t="s">
        <v>19</v>
      </c>
      <c r="B50" s="8">
        <v>44341</v>
      </c>
      <c r="C50" s="15" t="s">
        <v>354</v>
      </c>
      <c r="D50" s="10"/>
      <c r="E50" s="50" t="s">
        <v>355</v>
      </c>
      <c r="F50" s="51" t="s">
        <v>353</v>
      </c>
      <c r="G50" s="11">
        <v>1497364.83</v>
      </c>
      <c r="H50" s="26"/>
      <c r="I50" s="11">
        <v>0</v>
      </c>
      <c r="J50" s="11"/>
      <c r="K50" s="25">
        <f t="shared" si="0"/>
        <v>1497364.83</v>
      </c>
      <c r="L50" s="25"/>
      <c r="M50" s="12" t="s">
        <v>30</v>
      </c>
      <c r="N50" s="240">
        <f t="shared" si="2"/>
        <v>0</v>
      </c>
      <c r="O50" s="240">
        <v>0</v>
      </c>
      <c r="P50" s="52" t="s">
        <v>20</v>
      </c>
      <c r="Q50" s="13">
        <v>2077.39</v>
      </c>
      <c r="R50" s="53" t="s">
        <v>103</v>
      </c>
      <c r="S50" s="15" t="s">
        <v>465</v>
      </c>
      <c r="T50" s="15" t="s">
        <v>465</v>
      </c>
      <c r="U50" s="258" t="s">
        <v>382</v>
      </c>
    </row>
    <row r="51" spans="1:21" s="57" customFormat="1" ht="47.25" customHeight="1">
      <c r="A51" s="257" t="s">
        <v>356</v>
      </c>
      <c r="B51" s="8">
        <v>43958</v>
      </c>
      <c r="C51" s="15" t="s">
        <v>357</v>
      </c>
      <c r="D51" s="10"/>
      <c r="E51" s="50" t="s">
        <v>358</v>
      </c>
      <c r="F51" s="51" t="s">
        <v>359</v>
      </c>
      <c r="G51" s="11">
        <v>5943348</v>
      </c>
      <c r="H51" s="26"/>
      <c r="I51" s="11">
        <v>0</v>
      </c>
      <c r="J51" s="11"/>
      <c r="K51" s="25">
        <f t="shared" si="0"/>
        <v>5943348</v>
      </c>
      <c r="L51" s="25"/>
      <c r="M51" s="12" t="s">
        <v>30</v>
      </c>
      <c r="N51" s="240">
        <f t="shared" si="2"/>
        <v>0</v>
      </c>
      <c r="O51" s="240">
        <v>0</v>
      </c>
      <c r="P51" s="52" t="s">
        <v>360</v>
      </c>
      <c r="Q51" s="13">
        <v>1</v>
      </c>
      <c r="R51" s="53" t="s">
        <v>361</v>
      </c>
      <c r="S51" s="15" t="s">
        <v>465</v>
      </c>
      <c r="T51" s="15" t="s">
        <v>465</v>
      </c>
      <c r="U51" s="258" t="s">
        <v>382</v>
      </c>
    </row>
    <row r="52" spans="1:21" s="16" customFormat="1" ht="75.75" customHeight="1">
      <c r="A52" s="257" t="s">
        <v>19</v>
      </c>
      <c r="B52" s="8">
        <v>44341</v>
      </c>
      <c r="C52" s="15" t="s">
        <v>362</v>
      </c>
      <c r="D52" s="10"/>
      <c r="E52" s="50" t="s">
        <v>363</v>
      </c>
      <c r="F52" s="51" t="s">
        <v>364</v>
      </c>
      <c r="G52" s="11">
        <v>488203.59</v>
      </c>
      <c r="H52" s="26"/>
      <c r="I52" s="11">
        <v>0</v>
      </c>
      <c r="J52" s="11"/>
      <c r="K52" s="25">
        <f t="shared" si="0"/>
        <v>488203.59</v>
      </c>
      <c r="L52" s="25"/>
      <c r="M52" s="12" t="s">
        <v>30</v>
      </c>
      <c r="N52" s="240">
        <f t="shared" si="2"/>
        <v>0</v>
      </c>
      <c r="O52" s="240">
        <v>0</v>
      </c>
      <c r="P52" s="52" t="s">
        <v>86</v>
      </c>
      <c r="Q52" s="13">
        <v>1</v>
      </c>
      <c r="R52" s="53" t="s">
        <v>365</v>
      </c>
      <c r="S52" s="15" t="s">
        <v>465</v>
      </c>
      <c r="T52" s="15" t="s">
        <v>465</v>
      </c>
      <c r="U52" s="258" t="s">
        <v>382</v>
      </c>
    </row>
    <row r="53" spans="1:21" ht="75.75" customHeight="1">
      <c r="A53" s="257" t="s">
        <v>356</v>
      </c>
      <c r="B53" s="8">
        <v>44369</v>
      </c>
      <c r="C53" s="15" t="s">
        <v>398</v>
      </c>
      <c r="D53" s="10"/>
      <c r="E53" s="50" t="s">
        <v>399</v>
      </c>
      <c r="F53" s="51" t="s">
        <v>400</v>
      </c>
      <c r="G53" s="11">
        <v>2600000</v>
      </c>
      <c r="H53" s="26"/>
      <c r="I53" s="11">
        <v>0</v>
      </c>
      <c r="J53" s="11"/>
      <c r="K53" s="25">
        <f t="shared" si="0"/>
        <v>2600000</v>
      </c>
      <c r="L53" s="25"/>
      <c r="M53" s="12" t="s">
        <v>30</v>
      </c>
      <c r="N53" s="240">
        <f t="shared" si="2"/>
        <v>0</v>
      </c>
      <c r="O53" s="240">
        <v>0</v>
      </c>
      <c r="P53" s="52" t="s">
        <v>360</v>
      </c>
      <c r="Q53" s="13">
        <v>1</v>
      </c>
      <c r="R53" s="53" t="s">
        <v>401</v>
      </c>
      <c r="S53" s="15" t="s">
        <v>465</v>
      </c>
      <c r="T53" s="15" t="s">
        <v>465</v>
      </c>
      <c r="U53" s="258" t="s">
        <v>382</v>
      </c>
    </row>
    <row r="54" spans="1:21" ht="81" customHeight="1">
      <c r="A54" s="257" t="s">
        <v>19</v>
      </c>
      <c r="B54" s="8">
        <v>44342</v>
      </c>
      <c r="C54" s="15" t="s">
        <v>366</v>
      </c>
      <c r="D54" s="10"/>
      <c r="E54" s="50" t="s">
        <v>367</v>
      </c>
      <c r="F54" s="51" t="s">
        <v>368</v>
      </c>
      <c r="G54" s="11">
        <v>5792859.8200000003</v>
      </c>
      <c r="H54" s="26"/>
      <c r="I54" s="11">
        <v>0</v>
      </c>
      <c r="J54" s="11"/>
      <c r="K54" s="25">
        <f t="shared" si="0"/>
        <v>5792859.8200000003</v>
      </c>
      <c r="L54" s="25"/>
      <c r="M54" s="12" t="s">
        <v>30</v>
      </c>
      <c r="N54" s="240">
        <f t="shared" si="2"/>
        <v>0</v>
      </c>
      <c r="O54" s="240">
        <v>0</v>
      </c>
      <c r="P54" s="52" t="s">
        <v>20</v>
      </c>
      <c r="Q54" s="13">
        <v>5052.4399999999996</v>
      </c>
      <c r="R54" s="53" t="s">
        <v>38</v>
      </c>
      <c r="S54" s="15" t="s">
        <v>465</v>
      </c>
      <c r="T54" s="15" t="s">
        <v>465</v>
      </c>
      <c r="U54" s="258" t="s">
        <v>382</v>
      </c>
    </row>
    <row r="55" spans="1:21" ht="63" customHeight="1">
      <c r="A55" s="257" t="s">
        <v>19</v>
      </c>
      <c r="B55" s="8">
        <v>44342</v>
      </c>
      <c r="C55" s="15" t="s">
        <v>369</v>
      </c>
      <c r="D55" s="10"/>
      <c r="E55" s="50" t="s">
        <v>370</v>
      </c>
      <c r="F55" s="51" t="s">
        <v>371</v>
      </c>
      <c r="G55" s="11">
        <v>5987429.9100000001</v>
      </c>
      <c r="H55" s="26"/>
      <c r="I55" s="11">
        <v>0</v>
      </c>
      <c r="J55" s="11"/>
      <c r="K55" s="25">
        <f t="shared" si="0"/>
        <v>5987429.9100000001</v>
      </c>
      <c r="L55" s="25"/>
      <c r="M55" s="12" t="s">
        <v>30</v>
      </c>
      <c r="N55" s="240">
        <f t="shared" si="2"/>
        <v>0</v>
      </c>
      <c r="O55" s="240">
        <v>0</v>
      </c>
      <c r="P55" s="52" t="s">
        <v>20</v>
      </c>
      <c r="Q55" s="13">
        <v>5216.57</v>
      </c>
      <c r="R55" s="53" t="s">
        <v>38</v>
      </c>
      <c r="S55" s="15" t="s">
        <v>465</v>
      </c>
      <c r="T55" s="15" t="s">
        <v>465</v>
      </c>
      <c r="U55" s="258" t="s">
        <v>382</v>
      </c>
    </row>
    <row r="56" spans="1:21" ht="90.75" customHeight="1">
      <c r="A56" s="257" t="s">
        <v>19</v>
      </c>
      <c r="B56" s="8">
        <v>44342</v>
      </c>
      <c r="C56" s="15" t="s">
        <v>372</v>
      </c>
      <c r="D56" s="10"/>
      <c r="E56" s="50" t="s">
        <v>373</v>
      </c>
      <c r="F56" s="51" t="s">
        <v>374</v>
      </c>
      <c r="G56" s="11">
        <v>1997007.56</v>
      </c>
      <c r="H56" s="26"/>
      <c r="I56" s="11">
        <v>0</v>
      </c>
      <c r="J56" s="11"/>
      <c r="K56" s="25">
        <f t="shared" si="0"/>
        <v>1997007.56</v>
      </c>
      <c r="L56" s="25"/>
      <c r="M56" s="12" t="s">
        <v>30</v>
      </c>
      <c r="N56" s="240">
        <f t="shared" si="2"/>
        <v>0</v>
      </c>
      <c r="O56" s="240">
        <v>0</v>
      </c>
      <c r="P56" s="52" t="s">
        <v>86</v>
      </c>
      <c r="Q56" s="13">
        <v>1</v>
      </c>
      <c r="R56" s="53" t="s">
        <v>103</v>
      </c>
      <c r="S56" s="15" t="s">
        <v>465</v>
      </c>
      <c r="T56" s="15" t="s">
        <v>465</v>
      </c>
      <c r="U56" s="258" t="s">
        <v>382</v>
      </c>
    </row>
    <row r="57" spans="1:21" ht="74.25" customHeight="1">
      <c r="A57" s="257" t="s">
        <v>19</v>
      </c>
      <c r="B57" s="8">
        <v>44364</v>
      </c>
      <c r="C57" s="15" t="s">
        <v>402</v>
      </c>
      <c r="D57" s="10"/>
      <c r="E57" s="50" t="s">
        <v>403</v>
      </c>
      <c r="F57" s="51" t="s">
        <v>404</v>
      </c>
      <c r="G57" s="11">
        <v>1429870.51</v>
      </c>
      <c r="H57" s="26"/>
      <c r="I57" s="11">
        <v>0</v>
      </c>
      <c r="J57" s="11"/>
      <c r="K57" s="25">
        <f t="shared" si="0"/>
        <v>1429870.51</v>
      </c>
      <c r="L57" s="25"/>
      <c r="M57" s="12" t="s">
        <v>30</v>
      </c>
      <c r="N57" s="240">
        <f t="shared" si="2"/>
        <v>0</v>
      </c>
      <c r="O57" s="240">
        <v>0</v>
      </c>
      <c r="P57" s="52" t="s">
        <v>86</v>
      </c>
      <c r="Q57" s="13">
        <v>1</v>
      </c>
      <c r="R57" s="53" t="s">
        <v>87</v>
      </c>
      <c r="S57" s="15" t="s">
        <v>465</v>
      </c>
      <c r="T57" s="15" t="s">
        <v>465</v>
      </c>
      <c r="U57" s="258" t="s">
        <v>382</v>
      </c>
    </row>
    <row r="58" spans="1:21" ht="74.25" customHeight="1">
      <c r="A58" s="257" t="s">
        <v>19</v>
      </c>
      <c r="B58" s="8">
        <v>44369</v>
      </c>
      <c r="C58" s="15" t="s">
        <v>405</v>
      </c>
      <c r="D58" s="10"/>
      <c r="E58" s="50" t="s">
        <v>406</v>
      </c>
      <c r="F58" s="51" t="s">
        <v>407</v>
      </c>
      <c r="G58" s="11">
        <v>2365548.54</v>
      </c>
      <c r="H58" s="26"/>
      <c r="I58" s="11">
        <v>0</v>
      </c>
      <c r="J58" s="11"/>
      <c r="K58" s="25">
        <f t="shared" si="0"/>
        <v>2365548.54</v>
      </c>
      <c r="L58" s="25"/>
      <c r="M58" s="12" t="s">
        <v>30</v>
      </c>
      <c r="N58" s="240">
        <f t="shared" si="2"/>
        <v>0</v>
      </c>
      <c r="O58" s="240">
        <v>0</v>
      </c>
      <c r="P58" s="52" t="s">
        <v>20</v>
      </c>
      <c r="Q58" s="13">
        <v>2892.18</v>
      </c>
      <c r="R58" s="53" t="s">
        <v>408</v>
      </c>
      <c r="S58" s="15" t="s">
        <v>465</v>
      </c>
      <c r="T58" s="15" t="s">
        <v>465</v>
      </c>
      <c r="U58" s="258" t="s">
        <v>382</v>
      </c>
    </row>
    <row r="59" spans="1:21" ht="74.25" customHeight="1">
      <c r="A59" s="257" t="s">
        <v>19</v>
      </c>
      <c r="B59" s="8">
        <v>44369</v>
      </c>
      <c r="C59" s="15" t="s">
        <v>409</v>
      </c>
      <c r="D59" s="10"/>
      <c r="E59" s="50" t="s">
        <v>410</v>
      </c>
      <c r="F59" s="51" t="s">
        <v>411</v>
      </c>
      <c r="G59" s="11">
        <v>2299531.06</v>
      </c>
      <c r="H59" s="26"/>
      <c r="I59" s="11">
        <v>0</v>
      </c>
      <c r="J59" s="11"/>
      <c r="K59" s="25">
        <f t="shared" si="0"/>
        <v>2299531.06</v>
      </c>
      <c r="L59" s="25"/>
      <c r="M59" s="12" t="s">
        <v>30</v>
      </c>
      <c r="N59" s="240">
        <f t="shared" si="2"/>
        <v>0</v>
      </c>
      <c r="O59" s="240">
        <v>0</v>
      </c>
      <c r="P59" s="52" t="s">
        <v>20</v>
      </c>
      <c r="Q59" s="13">
        <v>2716.72</v>
      </c>
      <c r="R59" s="53" t="s">
        <v>408</v>
      </c>
      <c r="S59" s="15" t="s">
        <v>465</v>
      </c>
      <c r="T59" s="15" t="s">
        <v>465</v>
      </c>
      <c r="U59" s="258" t="s">
        <v>382</v>
      </c>
    </row>
    <row r="60" spans="1:21" ht="72" customHeight="1">
      <c r="A60" s="257" t="s">
        <v>356</v>
      </c>
      <c r="B60" s="8">
        <v>44369</v>
      </c>
      <c r="C60" s="15" t="s">
        <v>412</v>
      </c>
      <c r="D60" s="10"/>
      <c r="E60" s="50" t="s">
        <v>413</v>
      </c>
      <c r="F60" s="51" t="s">
        <v>414</v>
      </c>
      <c r="G60" s="11">
        <v>9202520.9000000004</v>
      </c>
      <c r="H60" s="26"/>
      <c r="I60" s="11">
        <v>0</v>
      </c>
      <c r="J60" s="11"/>
      <c r="K60" s="25">
        <f t="shared" si="0"/>
        <v>9202520.9000000004</v>
      </c>
      <c r="L60" s="25"/>
      <c r="M60" s="12" t="s">
        <v>30</v>
      </c>
      <c r="N60" s="240">
        <f t="shared" si="2"/>
        <v>0</v>
      </c>
      <c r="O60" s="240">
        <v>0</v>
      </c>
      <c r="P60" s="52" t="s">
        <v>415</v>
      </c>
      <c r="Q60" s="13">
        <v>1706.68</v>
      </c>
      <c r="R60" s="53" t="s">
        <v>416</v>
      </c>
      <c r="S60" s="15" t="s">
        <v>465</v>
      </c>
      <c r="T60" s="15" t="s">
        <v>465</v>
      </c>
      <c r="U60" s="258" t="s">
        <v>382</v>
      </c>
    </row>
    <row r="61" spans="1:21" ht="76.5" customHeight="1">
      <c r="A61" s="257" t="s">
        <v>19</v>
      </c>
      <c r="B61" s="8">
        <v>44369</v>
      </c>
      <c r="C61" s="15" t="s">
        <v>417</v>
      </c>
      <c r="D61" s="10"/>
      <c r="E61" s="50" t="s">
        <v>418</v>
      </c>
      <c r="F61" s="51" t="s">
        <v>419</v>
      </c>
      <c r="G61" s="11">
        <v>2505066.38</v>
      </c>
      <c r="H61" s="26"/>
      <c r="I61" s="11">
        <v>0</v>
      </c>
      <c r="J61" s="11"/>
      <c r="K61" s="25">
        <f t="shared" si="0"/>
        <v>2505066.38</v>
      </c>
      <c r="L61" s="25"/>
      <c r="M61" s="12" t="s">
        <v>30</v>
      </c>
      <c r="N61" s="240">
        <f t="shared" si="2"/>
        <v>0</v>
      </c>
      <c r="O61" s="240">
        <v>0</v>
      </c>
      <c r="P61" s="52" t="s">
        <v>20</v>
      </c>
      <c r="Q61" s="13">
        <v>2626.75</v>
      </c>
      <c r="R61" s="53" t="s">
        <v>91</v>
      </c>
      <c r="S61" s="15" t="s">
        <v>465</v>
      </c>
      <c r="T61" s="15" t="s">
        <v>465</v>
      </c>
      <c r="U61" s="258" t="s">
        <v>382</v>
      </c>
    </row>
    <row r="62" spans="1:21" ht="69.75" customHeight="1">
      <c r="A62" s="257" t="s">
        <v>19</v>
      </c>
      <c r="B62" s="8">
        <v>44369</v>
      </c>
      <c r="C62" s="15" t="s">
        <v>420</v>
      </c>
      <c r="D62" s="10"/>
      <c r="E62" s="50" t="s">
        <v>421</v>
      </c>
      <c r="F62" s="51" t="s">
        <v>422</v>
      </c>
      <c r="G62" s="11">
        <v>2573412.58</v>
      </c>
      <c r="H62" s="26"/>
      <c r="I62" s="11">
        <v>0</v>
      </c>
      <c r="J62" s="11"/>
      <c r="K62" s="25">
        <f t="shared" si="0"/>
        <v>2573412.58</v>
      </c>
      <c r="L62" s="25"/>
      <c r="M62" s="12" t="s">
        <v>30</v>
      </c>
      <c r="N62" s="240">
        <f t="shared" si="2"/>
        <v>0</v>
      </c>
      <c r="O62" s="240">
        <v>0</v>
      </c>
      <c r="P62" s="52" t="s">
        <v>20</v>
      </c>
      <c r="Q62" s="13">
        <v>2602.41</v>
      </c>
      <c r="R62" s="53" t="s">
        <v>91</v>
      </c>
      <c r="S62" s="15" t="s">
        <v>465</v>
      </c>
      <c r="T62" s="15" t="s">
        <v>465</v>
      </c>
      <c r="U62" s="258" t="s">
        <v>382</v>
      </c>
    </row>
    <row r="63" spans="1:21" ht="64.5" customHeight="1">
      <c r="A63" s="257" t="s">
        <v>19</v>
      </c>
      <c r="B63" s="8">
        <v>44369</v>
      </c>
      <c r="C63" s="15" t="s">
        <v>423</v>
      </c>
      <c r="D63" s="10"/>
      <c r="E63" s="50" t="s">
        <v>424</v>
      </c>
      <c r="F63" s="51" t="s">
        <v>425</v>
      </c>
      <c r="G63" s="11">
        <v>2374509.2999999998</v>
      </c>
      <c r="H63" s="26"/>
      <c r="I63" s="11">
        <v>0</v>
      </c>
      <c r="J63" s="11"/>
      <c r="K63" s="25">
        <f t="shared" si="0"/>
        <v>2374509.2999999998</v>
      </c>
      <c r="L63" s="25"/>
      <c r="M63" s="12" t="s">
        <v>30</v>
      </c>
      <c r="N63" s="240">
        <f t="shared" si="2"/>
        <v>0</v>
      </c>
      <c r="O63" s="240">
        <v>0</v>
      </c>
      <c r="P63" s="52" t="s">
        <v>86</v>
      </c>
      <c r="Q63" s="13">
        <v>1</v>
      </c>
      <c r="R63" s="53" t="s">
        <v>87</v>
      </c>
      <c r="S63" s="15" t="s">
        <v>465</v>
      </c>
      <c r="T63" s="15" t="s">
        <v>465</v>
      </c>
      <c r="U63" s="258" t="s">
        <v>382</v>
      </c>
    </row>
    <row r="64" spans="1:21" ht="57">
      <c r="A64" s="257" t="s">
        <v>19</v>
      </c>
      <c r="B64" s="8">
        <v>44369</v>
      </c>
      <c r="C64" s="15" t="s">
        <v>426</v>
      </c>
      <c r="D64" s="10"/>
      <c r="E64" s="50" t="s">
        <v>427</v>
      </c>
      <c r="F64" s="51" t="s">
        <v>428</v>
      </c>
      <c r="G64" s="11">
        <v>2014499.7</v>
      </c>
      <c r="H64" s="26"/>
      <c r="I64" s="11">
        <v>0</v>
      </c>
      <c r="J64" s="11"/>
      <c r="K64" s="25">
        <f t="shared" si="0"/>
        <v>2014499.7</v>
      </c>
      <c r="L64" s="25"/>
      <c r="M64" s="12" t="s">
        <v>30</v>
      </c>
      <c r="N64" s="240">
        <f t="shared" si="2"/>
        <v>0</v>
      </c>
      <c r="O64" s="240">
        <v>0</v>
      </c>
      <c r="P64" s="52" t="s">
        <v>86</v>
      </c>
      <c r="Q64" s="13">
        <v>1</v>
      </c>
      <c r="R64" s="53" t="s">
        <v>87</v>
      </c>
      <c r="S64" s="15" t="s">
        <v>465</v>
      </c>
      <c r="T64" s="15" t="s">
        <v>465</v>
      </c>
      <c r="U64" s="258" t="s">
        <v>382</v>
      </c>
    </row>
    <row r="65" spans="1:21" ht="57">
      <c r="A65" s="257" t="s">
        <v>19</v>
      </c>
      <c r="B65" s="8">
        <v>44369</v>
      </c>
      <c r="C65" s="15" t="s">
        <v>429</v>
      </c>
      <c r="D65" s="10"/>
      <c r="E65" s="50" t="s">
        <v>430</v>
      </c>
      <c r="F65" s="51" t="s">
        <v>431</v>
      </c>
      <c r="G65" s="11">
        <v>2537311.94</v>
      </c>
      <c r="H65" s="26"/>
      <c r="I65" s="11">
        <v>0</v>
      </c>
      <c r="J65" s="11"/>
      <c r="K65" s="25">
        <f t="shared" si="0"/>
        <v>2537311.94</v>
      </c>
      <c r="L65" s="25"/>
      <c r="M65" s="12" t="s">
        <v>30</v>
      </c>
      <c r="N65" s="240">
        <f t="shared" si="2"/>
        <v>0</v>
      </c>
      <c r="O65" s="240">
        <v>0</v>
      </c>
      <c r="P65" s="52" t="s">
        <v>86</v>
      </c>
      <c r="Q65" s="13">
        <v>1</v>
      </c>
      <c r="R65" s="53" t="s">
        <v>87</v>
      </c>
      <c r="S65" s="15" t="s">
        <v>465</v>
      </c>
      <c r="T65" s="15" t="s">
        <v>465</v>
      </c>
      <c r="U65" s="258" t="s">
        <v>382</v>
      </c>
    </row>
    <row r="66" spans="1:21" ht="71.25">
      <c r="A66" s="257" t="s">
        <v>19</v>
      </c>
      <c r="B66" s="8">
        <v>44369</v>
      </c>
      <c r="C66" s="15" t="s">
        <v>432</v>
      </c>
      <c r="D66" s="10"/>
      <c r="E66" s="50" t="s">
        <v>433</v>
      </c>
      <c r="F66" s="51" t="s">
        <v>434</v>
      </c>
      <c r="G66" s="11">
        <v>2589813.3199999998</v>
      </c>
      <c r="H66" s="26"/>
      <c r="I66" s="11">
        <v>0</v>
      </c>
      <c r="J66" s="11"/>
      <c r="K66" s="25">
        <f t="shared" si="0"/>
        <v>2589813.3199999998</v>
      </c>
      <c r="L66" s="25"/>
      <c r="M66" s="12" t="s">
        <v>30</v>
      </c>
      <c r="N66" s="240">
        <f t="shared" si="2"/>
        <v>0</v>
      </c>
      <c r="O66" s="240">
        <v>0</v>
      </c>
      <c r="P66" s="52" t="s">
        <v>86</v>
      </c>
      <c r="Q66" s="13">
        <v>1</v>
      </c>
      <c r="R66" s="53" t="s">
        <v>87</v>
      </c>
      <c r="S66" s="15" t="s">
        <v>465</v>
      </c>
      <c r="T66" s="15" t="s">
        <v>465</v>
      </c>
      <c r="U66" s="258" t="s">
        <v>382</v>
      </c>
    </row>
    <row r="67" spans="1:21" ht="71.25">
      <c r="A67" s="257" t="s">
        <v>19</v>
      </c>
      <c r="B67" s="8">
        <v>44369</v>
      </c>
      <c r="C67" s="15" t="s">
        <v>435</v>
      </c>
      <c r="D67" s="10"/>
      <c r="E67" s="50" t="s">
        <v>436</v>
      </c>
      <c r="F67" s="51" t="s">
        <v>437</v>
      </c>
      <c r="G67" s="11">
        <v>2361084.88</v>
      </c>
      <c r="H67" s="26"/>
      <c r="I67" s="11">
        <v>0</v>
      </c>
      <c r="J67" s="11"/>
      <c r="K67" s="25">
        <f t="shared" si="0"/>
        <v>2361084.88</v>
      </c>
      <c r="L67" s="25"/>
      <c r="M67" s="12" t="s">
        <v>30</v>
      </c>
      <c r="N67" s="240">
        <f t="shared" si="2"/>
        <v>0</v>
      </c>
      <c r="O67" s="240">
        <v>0</v>
      </c>
      <c r="P67" s="52" t="s">
        <v>86</v>
      </c>
      <c r="Q67" s="13">
        <v>1</v>
      </c>
      <c r="R67" s="53" t="s">
        <v>87</v>
      </c>
      <c r="S67" s="15" t="s">
        <v>465</v>
      </c>
      <c r="T67" s="15" t="s">
        <v>465</v>
      </c>
      <c r="U67" s="258" t="s">
        <v>382</v>
      </c>
    </row>
    <row r="68" spans="1:21" ht="57">
      <c r="A68" s="257" t="s">
        <v>19</v>
      </c>
      <c r="B68" s="8">
        <v>44369</v>
      </c>
      <c r="C68" s="15" t="s">
        <v>438</v>
      </c>
      <c r="D68" s="10"/>
      <c r="E68" s="50" t="s">
        <v>439</v>
      </c>
      <c r="F68" s="51" t="s">
        <v>440</v>
      </c>
      <c r="G68" s="11">
        <v>930911.98</v>
      </c>
      <c r="H68" s="26"/>
      <c r="I68" s="11">
        <v>0</v>
      </c>
      <c r="J68" s="11"/>
      <c r="K68" s="25">
        <f t="shared" si="0"/>
        <v>930911.98</v>
      </c>
      <c r="L68" s="25"/>
      <c r="M68" s="12" t="s">
        <v>30</v>
      </c>
      <c r="N68" s="240">
        <f t="shared" si="2"/>
        <v>0</v>
      </c>
      <c r="O68" s="240">
        <v>0</v>
      </c>
      <c r="P68" s="52" t="s">
        <v>86</v>
      </c>
      <c r="Q68" s="13">
        <v>1</v>
      </c>
      <c r="R68" s="53" t="s">
        <v>103</v>
      </c>
      <c r="S68" s="15" t="s">
        <v>465</v>
      </c>
      <c r="T68" s="15" t="s">
        <v>465</v>
      </c>
      <c r="U68" s="258" t="s">
        <v>382</v>
      </c>
    </row>
    <row r="69" spans="1:21" ht="42.75">
      <c r="A69" s="257" t="s">
        <v>19</v>
      </c>
      <c r="B69" s="8">
        <v>44369</v>
      </c>
      <c r="C69" s="15" t="s">
        <v>441</v>
      </c>
      <c r="D69" s="10"/>
      <c r="E69" s="50" t="s">
        <v>442</v>
      </c>
      <c r="F69" s="51" t="s">
        <v>443</v>
      </c>
      <c r="G69" s="11">
        <v>2596772.38</v>
      </c>
      <c r="H69" s="26"/>
      <c r="I69" s="11">
        <v>0</v>
      </c>
      <c r="J69" s="11"/>
      <c r="K69" s="25">
        <f t="shared" si="0"/>
        <v>2596772.38</v>
      </c>
      <c r="L69" s="25"/>
      <c r="M69" s="12" t="s">
        <v>30</v>
      </c>
      <c r="N69" s="240">
        <f t="shared" si="2"/>
        <v>0</v>
      </c>
      <c r="O69" s="240">
        <v>0</v>
      </c>
      <c r="P69" s="52" t="s">
        <v>86</v>
      </c>
      <c r="Q69" s="13">
        <v>1</v>
      </c>
      <c r="R69" s="53" t="s">
        <v>103</v>
      </c>
      <c r="S69" s="15" t="s">
        <v>465</v>
      </c>
      <c r="T69" s="15" t="s">
        <v>465</v>
      </c>
      <c r="U69" s="258" t="s">
        <v>382</v>
      </c>
    </row>
    <row r="70" spans="1:21" ht="42.75">
      <c r="A70" s="257" t="s">
        <v>19</v>
      </c>
      <c r="B70" s="8">
        <v>44369</v>
      </c>
      <c r="C70" s="15" t="s">
        <v>444</v>
      </c>
      <c r="D70" s="10"/>
      <c r="E70" s="50" t="s">
        <v>445</v>
      </c>
      <c r="F70" s="51" t="s">
        <v>446</v>
      </c>
      <c r="G70" s="11">
        <v>2503782.37</v>
      </c>
      <c r="H70" s="26"/>
      <c r="I70" s="11">
        <v>0</v>
      </c>
      <c r="J70" s="11"/>
      <c r="K70" s="25">
        <f t="shared" si="0"/>
        <v>2503782.37</v>
      </c>
      <c r="L70" s="25"/>
      <c r="M70" s="12" t="s">
        <v>30</v>
      </c>
      <c r="N70" s="240">
        <f t="shared" si="2"/>
        <v>0</v>
      </c>
      <c r="O70" s="240">
        <v>0</v>
      </c>
      <c r="P70" s="52" t="s">
        <v>86</v>
      </c>
      <c r="Q70" s="13">
        <v>1</v>
      </c>
      <c r="R70" s="53" t="s">
        <v>103</v>
      </c>
      <c r="S70" s="15" t="s">
        <v>465</v>
      </c>
      <c r="T70" s="15" t="s">
        <v>465</v>
      </c>
      <c r="U70" s="258" t="s">
        <v>382</v>
      </c>
    </row>
    <row r="71" spans="1:21" ht="57">
      <c r="A71" s="257" t="s">
        <v>32</v>
      </c>
      <c r="B71" s="8">
        <v>44285</v>
      </c>
      <c r="C71" s="15" t="s">
        <v>48</v>
      </c>
      <c r="D71" s="10"/>
      <c r="E71" s="50" t="s">
        <v>49</v>
      </c>
      <c r="F71" s="51" t="s">
        <v>50</v>
      </c>
      <c r="G71" s="11">
        <v>15127763.439999999</v>
      </c>
      <c r="H71" s="26"/>
      <c r="I71" s="11">
        <v>15112934</v>
      </c>
      <c r="J71" s="11"/>
      <c r="K71" s="25">
        <f t="shared" si="0"/>
        <v>14829.439999999478</v>
      </c>
      <c r="L71" s="25"/>
      <c r="M71" s="12" t="s">
        <v>30</v>
      </c>
      <c r="N71" s="240">
        <f t="shared" si="2"/>
        <v>0.99901972026077646</v>
      </c>
      <c r="O71" s="240">
        <v>0.5</v>
      </c>
      <c r="P71" s="52" t="s">
        <v>33</v>
      </c>
      <c r="Q71" s="13">
        <v>1497</v>
      </c>
      <c r="R71" s="53" t="s">
        <v>51</v>
      </c>
      <c r="S71" s="15" t="s">
        <v>447</v>
      </c>
      <c r="T71" s="15" t="s">
        <v>448</v>
      </c>
      <c r="U71" s="258" t="s">
        <v>464</v>
      </c>
    </row>
    <row r="72" spans="1:21" ht="42.75">
      <c r="A72" s="257" t="s">
        <v>55</v>
      </c>
      <c r="B72" s="8">
        <v>44295</v>
      </c>
      <c r="C72" s="15" t="s">
        <v>56</v>
      </c>
      <c r="D72" s="10"/>
      <c r="E72" s="50" t="s">
        <v>57</v>
      </c>
      <c r="F72" s="51" t="s">
        <v>58</v>
      </c>
      <c r="G72" s="11">
        <v>614580.96</v>
      </c>
      <c r="H72" s="26"/>
      <c r="I72" s="11">
        <f>102430.16+102430.16</f>
        <v>204860.32</v>
      </c>
      <c r="J72" s="11"/>
      <c r="K72" s="25">
        <f t="shared" si="0"/>
        <v>409720.63999999996</v>
      </c>
      <c r="L72" s="25"/>
      <c r="M72" s="12" t="s">
        <v>465</v>
      </c>
      <c r="N72" s="240">
        <f t="shared" si="2"/>
        <v>0.33333333333333337</v>
      </c>
      <c r="O72" s="240">
        <v>0.33</v>
      </c>
      <c r="P72" s="52" t="s">
        <v>59</v>
      </c>
      <c r="Q72" s="13">
        <v>1</v>
      </c>
      <c r="R72" s="53" t="s">
        <v>60</v>
      </c>
      <c r="S72" s="15" t="s">
        <v>465</v>
      </c>
      <c r="T72" s="15" t="s">
        <v>465</v>
      </c>
      <c r="U72" s="258" t="s">
        <v>382</v>
      </c>
    </row>
    <row r="73" spans="1:21" ht="42.75">
      <c r="A73" s="257" t="s">
        <v>55</v>
      </c>
      <c r="B73" s="8">
        <v>44295</v>
      </c>
      <c r="C73" s="15" t="s">
        <v>61</v>
      </c>
      <c r="D73" s="10"/>
      <c r="E73" s="50" t="s">
        <v>62</v>
      </c>
      <c r="F73" s="51" t="s">
        <v>63</v>
      </c>
      <c r="G73" s="11">
        <v>300000</v>
      </c>
      <c r="H73" s="26"/>
      <c r="I73" s="11">
        <v>0</v>
      </c>
      <c r="J73" s="11"/>
      <c r="K73" s="25">
        <f t="shared" si="0"/>
        <v>300000</v>
      </c>
      <c r="L73" s="25"/>
      <c r="M73" s="12" t="s">
        <v>465</v>
      </c>
      <c r="N73" s="240">
        <f t="shared" si="2"/>
        <v>0</v>
      </c>
      <c r="O73" s="240">
        <v>0</v>
      </c>
      <c r="P73" s="52" t="s">
        <v>59</v>
      </c>
      <c r="Q73" s="13">
        <v>1</v>
      </c>
      <c r="R73" s="53" t="s">
        <v>60</v>
      </c>
      <c r="S73" s="15" t="s">
        <v>465</v>
      </c>
      <c r="T73" s="15" t="s">
        <v>465</v>
      </c>
      <c r="U73" s="258" t="s">
        <v>382</v>
      </c>
    </row>
    <row r="74" spans="1:21" ht="42.75">
      <c r="A74" s="257" t="s">
        <v>19</v>
      </c>
      <c r="B74" s="8">
        <v>44295</v>
      </c>
      <c r="C74" s="15" t="s">
        <v>64</v>
      </c>
      <c r="D74" s="10"/>
      <c r="E74" s="50" t="s">
        <v>65</v>
      </c>
      <c r="F74" s="51" t="s">
        <v>66</v>
      </c>
      <c r="G74" s="11">
        <v>1204000</v>
      </c>
      <c r="H74" s="26"/>
      <c r="I74" s="11">
        <v>0</v>
      </c>
      <c r="J74" s="11"/>
      <c r="K74" s="25">
        <f t="shared" si="0"/>
        <v>1204000</v>
      </c>
      <c r="L74" s="25"/>
      <c r="M74" s="12" t="s">
        <v>465</v>
      </c>
      <c r="N74" s="240">
        <f t="shared" si="2"/>
        <v>0</v>
      </c>
      <c r="O74" s="240">
        <v>0</v>
      </c>
      <c r="P74" s="52" t="s">
        <v>67</v>
      </c>
      <c r="Q74" s="13">
        <v>1</v>
      </c>
      <c r="R74" s="53" t="s">
        <v>60</v>
      </c>
      <c r="S74" s="15" t="s">
        <v>465</v>
      </c>
      <c r="T74" s="15" t="s">
        <v>465</v>
      </c>
      <c r="U74" s="258" t="s">
        <v>382</v>
      </c>
    </row>
    <row r="75" spans="1:21" ht="42.75">
      <c r="A75" s="257" t="s">
        <v>19</v>
      </c>
      <c r="B75" s="8">
        <v>44295</v>
      </c>
      <c r="C75" s="15" t="s">
        <v>68</v>
      </c>
      <c r="D75" s="10"/>
      <c r="E75" s="50" t="s">
        <v>69</v>
      </c>
      <c r="F75" s="51" t="s">
        <v>70</v>
      </c>
      <c r="G75" s="11">
        <v>1296000</v>
      </c>
      <c r="H75" s="26"/>
      <c r="I75" s="11">
        <v>0</v>
      </c>
      <c r="J75" s="11"/>
      <c r="K75" s="25">
        <f t="shared" si="0"/>
        <v>1296000</v>
      </c>
      <c r="L75" s="25"/>
      <c r="M75" s="12" t="s">
        <v>465</v>
      </c>
      <c r="N75" s="240">
        <f t="shared" si="2"/>
        <v>0</v>
      </c>
      <c r="O75" s="240">
        <v>0</v>
      </c>
      <c r="P75" s="52" t="s">
        <v>67</v>
      </c>
      <c r="Q75" s="13">
        <v>1</v>
      </c>
      <c r="R75" s="53" t="s">
        <v>60</v>
      </c>
      <c r="S75" s="15" t="s">
        <v>465</v>
      </c>
      <c r="T75" s="15" t="s">
        <v>465</v>
      </c>
      <c r="U75" s="258" t="s">
        <v>382</v>
      </c>
    </row>
    <row r="76" spans="1:21" ht="42.75">
      <c r="A76" s="257" t="s">
        <v>32</v>
      </c>
      <c r="B76" s="8">
        <v>44295</v>
      </c>
      <c r="C76" s="15" t="s">
        <v>71</v>
      </c>
      <c r="D76" s="10"/>
      <c r="E76" s="50" t="s">
        <v>72</v>
      </c>
      <c r="F76" s="51" t="s">
        <v>73</v>
      </c>
      <c r="G76" s="11">
        <v>1094400</v>
      </c>
      <c r="H76" s="26"/>
      <c r="I76" s="11">
        <v>180960</v>
      </c>
      <c r="J76" s="11"/>
      <c r="K76" s="25">
        <f t="shared" si="0"/>
        <v>913440</v>
      </c>
      <c r="L76" s="25"/>
      <c r="M76" s="12" t="s">
        <v>465</v>
      </c>
      <c r="N76" s="240">
        <f t="shared" si="2"/>
        <v>0.16535087719298244</v>
      </c>
      <c r="O76" s="240">
        <v>0.17</v>
      </c>
      <c r="P76" s="52" t="s">
        <v>74</v>
      </c>
      <c r="Q76" s="13">
        <v>1</v>
      </c>
      <c r="R76" s="53" t="s">
        <v>75</v>
      </c>
      <c r="S76" s="15" t="s">
        <v>465</v>
      </c>
      <c r="T76" s="15" t="s">
        <v>465</v>
      </c>
      <c r="U76" s="258" t="s">
        <v>382</v>
      </c>
    </row>
    <row r="77" spans="1:21" ht="42.75">
      <c r="A77" s="257" t="s">
        <v>19</v>
      </c>
      <c r="B77" s="8">
        <v>44322</v>
      </c>
      <c r="C77" s="15" t="s">
        <v>375</v>
      </c>
      <c r="D77" s="10"/>
      <c r="E77" s="50" t="s">
        <v>376</v>
      </c>
      <c r="F77" s="51" t="s">
        <v>377</v>
      </c>
      <c r="G77" s="11">
        <v>200000</v>
      </c>
      <c r="H77" s="26"/>
      <c r="I77" s="11">
        <v>0</v>
      </c>
      <c r="J77" s="11"/>
      <c r="K77" s="25">
        <f t="shared" si="0"/>
        <v>200000</v>
      </c>
      <c r="L77" s="25"/>
      <c r="M77" s="12" t="s">
        <v>465</v>
      </c>
      <c r="N77" s="240">
        <f t="shared" si="2"/>
        <v>0</v>
      </c>
      <c r="O77" s="240">
        <v>0</v>
      </c>
      <c r="P77" s="52" t="s">
        <v>86</v>
      </c>
      <c r="Q77" s="13">
        <v>1</v>
      </c>
      <c r="R77" s="53" t="s">
        <v>378</v>
      </c>
      <c r="S77" s="15" t="s">
        <v>465</v>
      </c>
      <c r="T77" s="15" t="s">
        <v>465</v>
      </c>
      <c r="U77" s="258" t="s">
        <v>382</v>
      </c>
    </row>
    <row r="78" spans="1:21" ht="42.75">
      <c r="A78" s="257" t="s">
        <v>19</v>
      </c>
      <c r="B78" s="8">
        <v>44324</v>
      </c>
      <c r="C78" s="15" t="s">
        <v>379</v>
      </c>
      <c r="D78" s="10"/>
      <c r="E78" s="50" t="s">
        <v>380</v>
      </c>
      <c r="F78" s="51" t="s">
        <v>381</v>
      </c>
      <c r="G78" s="11">
        <v>50000</v>
      </c>
      <c r="H78" s="26"/>
      <c r="I78" s="11">
        <v>0</v>
      </c>
      <c r="J78" s="11"/>
      <c r="K78" s="25">
        <f t="shared" si="0"/>
        <v>50000</v>
      </c>
      <c r="L78" s="25"/>
      <c r="M78" s="12" t="s">
        <v>465</v>
      </c>
      <c r="N78" s="240">
        <f t="shared" si="2"/>
        <v>0</v>
      </c>
      <c r="O78" s="240">
        <v>0</v>
      </c>
      <c r="P78" s="52" t="s">
        <v>86</v>
      </c>
      <c r="Q78" s="13">
        <v>1</v>
      </c>
      <c r="R78" s="53" t="s">
        <v>378</v>
      </c>
      <c r="S78" s="15" t="s">
        <v>465</v>
      </c>
      <c r="T78" s="15" t="s">
        <v>465</v>
      </c>
      <c r="U78" s="258" t="s">
        <v>382</v>
      </c>
    </row>
    <row r="79" spans="1:21" ht="71.25">
      <c r="A79" s="259" t="s">
        <v>19</v>
      </c>
      <c r="B79" s="243">
        <v>44377</v>
      </c>
      <c r="C79" s="244" t="s">
        <v>449</v>
      </c>
      <c r="D79" s="245"/>
      <c r="E79" s="260" t="s">
        <v>450</v>
      </c>
      <c r="F79" s="261" t="s">
        <v>451</v>
      </c>
      <c r="G79" s="246">
        <v>329994.90999999997</v>
      </c>
      <c r="H79" s="262"/>
      <c r="I79" s="246">
        <v>0</v>
      </c>
      <c r="J79" s="246"/>
      <c r="K79" s="263">
        <f t="shared" si="0"/>
        <v>329994.90999999997</v>
      </c>
      <c r="L79" s="263"/>
      <c r="M79" s="247" t="s">
        <v>166</v>
      </c>
      <c r="N79" s="267">
        <f t="shared" si="2"/>
        <v>0</v>
      </c>
      <c r="O79" s="267">
        <v>0</v>
      </c>
      <c r="P79" s="264" t="s">
        <v>86</v>
      </c>
      <c r="Q79" s="248">
        <v>1</v>
      </c>
      <c r="R79" s="265" t="s">
        <v>365</v>
      </c>
      <c r="S79" s="244" t="s">
        <v>465</v>
      </c>
      <c r="T79" s="244" t="s">
        <v>465</v>
      </c>
      <c r="U79" s="266" t="s">
        <v>382</v>
      </c>
    </row>
    <row r="80" spans="1:21" ht="15.75" thickBot="1">
      <c r="A80" s="372"/>
      <c r="B80" s="372"/>
      <c r="C80" s="372"/>
      <c r="D80" s="372"/>
      <c r="E80" s="372"/>
      <c r="F80" s="372"/>
      <c r="G80" s="27"/>
      <c r="H80" s="28"/>
      <c r="I80" s="29"/>
      <c r="J80" s="30"/>
      <c r="K80" s="31"/>
      <c r="L80" s="32"/>
      <c r="M80" s="33"/>
      <c r="N80" s="34"/>
      <c r="O80" s="34"/>
      <c r="P80" s="35"/>
      <c r="Q80" s="36"/>
      <c r="R80" s="37"/>
      <c r="S80" s="38"/>
      <c r="T80" s="38"/>
      <c r="U80" s="38"/>
    </row>
    <row r="81" spans="1:21" ht="16.5" thickTop="1" thickBot="1">
      <c r="A81" s="39"/>
      <c r="B81" s="40"/>
      <c r="C81" s="38"/>
      <c r="D81" s="41"/>
      <c r="E81" s="41"/>
      <c r="F81" s="42" t="s">
        <v>15</v>
      </c>
      <c r="G81" s="43">
        <f>SUM(G15:G80)</f>
        <v>156062045.463</v>
      </c>
      <c r="H81" s="44">
        <f>SUM(H15:H79)</f>
        <v>5270937.68</v>
      </c>
      <c r="I81" s="44">
        <f>SUM(I15:I79)</f>
        <v>44344765.563000001</v>
      </c>
      <c r="J81" s="44">
        <f>SUM(J15:J80)</f>
        <v>0</v>
      </c>
      <c r="K81" s="44">
        <f>SUM(K15:K79)</f>
        <v>111717279.89999999</v>
      </c>
      <c r="L81" s="44">
        <f>SUM(L15:L79)</f>
        <v>5491995.2699999996</v>
      </c>
      <c r="M81" s="34"/>
      <c r="N81" s="34"/>
      <c r="O81" s="256"/>
      <c r="P81" s="45"/>
      <c r="Q81" s="36"/>
      <c r="R81" s="37"/>
      <c r="S81" s="38"/>
      <c r="T81" s="38"/>
      <c r="U81" s="38"/>
    </row>
    <row r="82" spans="1:21" ht="15.75" thickTop="1">
      <c r="A82" s="39"/>
      <c r="B82" s="40"/>
      <c r="C82" s="38"/>
      <c r="D82" s="41"/>
      <c r="E82" s="41"/>
      <c r="F82" s="54"/>
      <c r="G82" s="55"/>
      <c r="H82" s="56"/>
      <c r="I82" s="56"/>
      <c r="J82" s="56"/>
      <c r="K82" s="56"/>
      <c r="L82" s="56"/>
      <c r="M82" s="34"/>
      <c r="N82" s="34"/>
      <c r="O82" s="256"/>
      <c r="P82" s="45"/>
      <c r="Q82" s="36"/>
      <c r="R82" s="37"/>
      <c r="S82" s="38"/>
      <c r="T82" s="38"/>
      <c r="U82" s="38"/>
    </row>
    <row r="83" spans="1:21">
      <c r="A83" s="46" t="s">
        <v>21</v>
      </c>
      <c r="B83" s="16"/>
      <c r="C83" s="16"/>
      <c r="D83" s="16"/>
      <c r="E83" s="16"/>
      <c r="F83" s="16"/>
      <c r="G83" s="16"/>
      <c r="H83" s="16"/>
      <c r="I83" s="47"/>
      <c r="J83" s="30"/>
      <c r="K83" s="16"/>
      <c r="L83" s="16"/>
      <c r="M83" s="16"/>
      <c r="N83" s="16"/>
      <c r="O83" s="16"/>
      <c r="P83" s="48"/>
      <c r="Q83" s="49"/>
      <c r="R83" s="16"/>
      <c r="S83" s="16"/>
      <c r="T83" s="16"/>
      <c r="U83" s="16"/>
    </row>
    <row r="84" spans="1:21">
      <c r="O84"/>
    </row>
    <row r="85" spans="1:21">
      <c r="I85" s="142"/>
    </row>
    <row r="87" spans="1:21">
      <c r="I87" s="143"/>
    </row>
  </sheetData>
  <mergeCells count="16">
    <mergeCell ref="A80:F80"/>
    <mergeCell ref="C3:U3"/>
    <mergeCell ref="C4:U4"/>
    <mergeCell ref="A2:B4"/>
    <mergeCell ref="A6:B6"/>
    <mergeCell ref="C6:E6"/>
    <mergeCell ref="C2:U2"/>
    <mergeCell ref="A10:B10"/>
    <mergeCell ref="C10:E10"/>
    <mergeCell ref="P14:Q14"/>
    <mergeCell ref="A7:B7"/>
    <mergeCell ref="C7:E7"/>
    <mergeCell ref="A9:B9"/>
    <mergeCell ref="C9:E9"/>
    <mergeCell ref="A8:B8"/>
    <mergeCell ref="C8:E8"/>
  </mergeCells>
  <pageMargins left="0.70866141732283472" right="0.70866141732283472" top="0.35433070866141736" bottom="0.35433070866141736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RESUMEN</vt:lpstr>
      <vt:lpstr>PDM </vt:lpstr>
      <vt:lpstr>FORTAMUNDF</vt:lpstr>
      <vt:lpstr>FISMDF</vt:lpstr>
      <vt:lpstr>FISMDF!Área_de_impresión</vt:lpstr>
      <vt:lpstr>FORTAMUNDF!Área_de_impresión</vt:lpstr>
      <vt:lpstr>'PDM '!Área_de_impresión</vt:lpstr>
      <vt:lpstr>FISMDF!Títulos_a_imprimir</vt:lpstr>
      <vt:lpstr>'PDM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del Rosario Renteria Blanco</cp:lastModifiedBy>
  <cp:lastPrinted>2021-07-28T19:41:58Z</cp:lastPrinted>
  <dcterms:created xsi:type="dcterms:W3CDTF">2018-01-26T00:48:08Z</dcterms:created>
  <dcterms:modified xsi:type="dcterms:W3CDTF">2021-07-28T19:46:53Z</dcterms:modified>
</cp:coreProperties>
</file>